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ek" sheetId="1" state="visible" r:id="rId1"/>
    <sheet xmlns:r="http://schemas.openxmlformats.org/officeDocument/2006/relationships" name="Two weeks" sheetId="2" state="visible" r:id="rId2"/>
    <sheet xmlns:r="http://schemas.openxmlformats.org/officeDocument/2006/relationships" name="Settings" sheetId="3" state="visible" r:id="rId3"/>
    <sheet xmlns:r="http://schemas.openxmlformats.org/officeDocument/2006/relationships" name="How to use" sheetId="4" state="visible" r:id="rId4"/>
  </sheets>
  <definedNames>
    <definedName name="_xlnm.Print_Titles" localSheetId="0">'Week'!$5:$6</definedName>
    <definedName name="_xlnm.Print_Area" localSheetId="0">'Week'!$A$1:$M$54</definedName>
    <definedName name="_xlnm.Print_Titles" localSheetId="1">'Two weeks'!$5:$6</definedName>
    <definedName name="_xlnm.Print_Area" localSheetId="1">'Two weeks'!$A$1:$V$54</definedName>
    <definedName name="_xlnm.Print_Area" localSheetId="2">'Settings'!$A$1:$F$18</definedName>
    <definedName name="_xlnm.Print_Area" localSheetId="3">'How to use'!$A$1:$B$23</definedName>
  </definedNames>
  <calcPr calcId="124519" fullCalcOnLoad="1"/>
</workbook>
</file>

<file path=xl/styles.xml><?xml version="1.0" encoding="utf-8"?>
<styleSheet xmlns="http://schemas.openxmlformats.org/spreadsheetml/2006/main">
  <numFmts count="4">
    <numFmt numFmtId="164" formatCode="yyyy-mm-dd"/>
    <numFmt numFmtId="165" formatCode="dd mmm yyyy"/>
    <numFmt numFmtId="166" formatCode="dd mmm"/>
    <numFmt numFmtId="167" formatCode="0.00;-0.00;;@"/>
  </numFmts>
  <fonts count="17">
    <font>
      <name val="Calibri"/>
      <family val="2"/>
      <color theme="1"/>
      <sz val="11"/>
      <scheme val="minor"/>
    </font>
    <font>
      <name val="Arial"/>
      <b val="1"/>
      <color rgb="000B1220"/>
      <sz val="18"/>
    </font>
    <font>
      <name val="Arial"/>
      <i val="1"/>
      <color rgb="005B6677"/>
      <sz val="9.5"/>
    </font>
    <font>
      <name val="Arial"/>
      <b val="1"/>
      <sz val="10"/>
    </font>
    <font>
      <name val="Arial"/>
      <sz val="10"/>
    </font>
    <font>
      <name val="Arial"/>
      <i val="1"/>
      <color rgb="005B6677"/>
      <sz val="9"/>
    </font>
    <font>
      <name val="Arial"/>
      <b val="1"/>
      <color rgb="00FFFFFF"/>
      <sz val="10"/>
    </font>
    <font>
      <name val="Arial"/>
      <color rgb="00C9D2E3"/>
      <sz val="9"/>
    </font>
    <font>
      <name val="Arial"/>
      <color rgb="005B6677"/>
      <sz val="9"/>
    </font>
    <font>
      <name val="Arial"/>
      <sz val="9"/>
    </font>
    <font>
      <name val="Arial"/>
      <b val="1"/>
      <color rgb="000B1220"/>
      <sz val="10"/>
    </font>
    <font>
      <name val="Arial"/>
      <b val="1"/>
      <color rgb="00FFFFFF"/>
      <sz val="9"/>
    </font>
    <font>
      <name val="Arial"/>
      <color rgb="005B6677"/>
      <sz val="9.5"/>
    </font>
    <font>
      <name val="Arial"/>
      <color rgb="000B1220"/>
      <sz val="10.5"/>
    </font>
    <font>
      <name val="Arial"/>
      <b val="1"/>
      <color rgb="000B1220"/>
      <sz val="12"/>
    </font>
    <font>
      <name val="Arial"/>
      <sz val="10.5"/>
    </font>
    <font>
      <name val="Arial"/>
      <b val="1"/>
      <color rgb="000B1220"/>
      <sz val="10.5"/>
    </font>
  </fonts>
  <fills count="5">
    <fill>
      <patternFill/>
    </fill>
    <fill>
      <patternFill patternType="gray125"/>
    </fill>
    <fill>
      <patternFill patternType="solid">
        <fgColor rgb="00FFF9C4"/>
      </patternFill>
    </fill>
    <fill>
      <patternFill patternType="solid">
        <fgColor rgb="000B1220"/>
      </patternFill>
    </fill>
    <fill>
      <patternFill patternType="solid">
        <fgColor rgb="00F6F7F9"/>
      </patternFill>
    </fill>
  </fills>
  <borders count="2">
    <border>
      <left/>
      <right/>
      <top/>
      <bottom/>
      <diagonal/>
    </border>
    <border>
      <left style="thin">
        <color rgb="00D5D9E0"/>
      </left>
      <right style="thin">
        <color rgb="00D5D9E0"/>
      </right>
      <top style="thin">
        <color rgb="00D5D9E0"/>
      </top>
      <bottom style="thin">
        <color rgb="00D5D9E0"/>
      </bottom>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center" wrapText="1"/>
    </xf>
    <xf numFmtId="165" fontId="4" fillId="2" borderId="1" applyAlignment="1" applyProtection="1" pivotButton="0" quotePrefix="0" xfId="0">
      <alignment horizontal="left" vertical="center" wrapText="1"/>
      <protection locked="0" hidden="0"/>
    </xf>
    <xf numFmtId="0" fontId="5" fillId="0" borderId="0" applyAlignment="1" pivotButton="0" quotePrefix="0" xfId="0">
      <alignment vertical="center"/>
    </xf>
    <xf numFmtId="0" fontId="6" fillId="3" borderId="1" applyAlignment="1" pivotButton="0" quotePrefix="0" xfId="0">
      <alignment horizontal="center" vertical="center" wrapText="1"/>
    </xf>
    <xf numFmtId="0" fontId="4" fillId="3" borderId="1" pivotButton="0" quotePrefix="0" xfId="0"/>
    <xf numFmtId="166" fontId="7" fillId="3" borderId="1" applyAlignment="1" pivotButton="0" quotePrefix="0" xfId="0">
      <alignment horizontal="center" vertical="center" wrapText="1"/>
    </xf>
    <xf numFmtId="1" fontId="8" fillId="0" borderId="1" applyAlignment="1" pivotButton="0" quotePrefix="0" xfId="0">
      <alignment horizontal="center" vertical="center" wrapText="1"/>
    </xf>
    <xf numFmtId="0" fontId="4" fillId="2" borderId="1" applyAlignment="1" applyProtection="1" pivotButton="0" quotePrefix="0" xfId="0">
      <alignment horizontal="left" vertical="center" wrapText="1"/>
      <protection locked="0" hidden="0"/>
    </xf>
    <xf numFmtId="4" fontId="4" fillId="2" borderId="1" applyProtection="1" pivotButton="0" quotePrefix="0" xfId="0">
      <protection locked="0" hidden="0"/>
    </xf>
    <xf numFmtId="0" fontId="3" fillId="2" borderId="1" applyAlignment="1" applyProtection="1" pivotButton="0" quotePrefix="0" xfId="0">
      <alignment horizontal="center" vertical="center" wrapText="1"/>
      <protection locked="0" hidden="0"/>
    </xf>
    <xf numFmtId="2" fontId="4" fillId="0" borderId="1" applyAlignment="1" pivotButton="0" quotePrefix="0" xfId="0">
      <alignment horizontal="right" vertical="center"/>
    </xf>
    <xf numFmtId="4" fontId="4" fillId="0" borderId="1" applyAlignment="1" pivotButton="0" quotePrefix="0" xfId="0">
      <alignment horizontal="right" vertical="center"/>
    </xf>
    <xf numFmtId="0" fontId="4" fillId="4" borderId="1" pivotButton="0" quotePrefix="0" xfId="0"/>
    <xf numFmtId="0" fontId="3" fillId="4" borderId="1" pivotButton="0" quotePrefix="0" xfId="0"/>
    <xf numFmtId="1" fontId="4" fillId="4" borderId="1" applyAlignment="1" pivotButton="0" quotePrefix="0" xfId="0">
      <alignment horizontal="center" vertical="center" wrapText="1"/>
    </xf>
    <xf numFmtId="1" fontId="3" fillId="4" borderId="1" applyAlignment="1" pivotButton="0" quotePrefix="0" xfId="0">
      <alignment horizontal="right" vertical="center"/>
    </xf>
    <xf numFmtId="0" fontId="8" fillId="4" borderId="1" pivotButton="0" quotePrefix="0" xfId="0"/>
    <xf numFmtId="2" fontId="4" fillId="4" borderId="1" applyAlignment="1" pivotButton="0" quotePrefix="0" xfId="0">
      <alignment horizontal="center" vertical="center" wrapText="1"/>
    </xf>
    <xf numFmtId="2" fontId="3" fillId="4" borderId="1" applyAlignment="1" pivotButton="0" quotePrefix="0" xfId="0">
      <alignment horizontal="right" vertical="center"/>
    </xf>
    <xf numFmtId="4" fontId="4" fillId="4" borderId="1" applyAlignment="1" pivotButton="0" quotePrefix="0" xfId="0">
      <alignment horizontal="center" vertical="center" wrapText="1"/>
    </xf>
    <xf numFmtId="0" fontId="4" fillId="4" borderId="1" applyAlignment="1" pivotButton="0" quotePrefix="0" xfId="0">
      <alignment horizontal="right" vertical="center"/>
    </xf>
    <xf numFmtId="4" fontId="3" fillId="4" borderId="1" applyAlignment="1" pivotButton="0" quotePrefix="0" xfId="0">
      <alignment horizontal="right" vertical="center"/>
    </xf>
    <xf numFmtId="0" fontId="10" fillId="0" borderId="0" pivotButton="0" quotePrefix="0" xfId="0"/>
    <xf numFmtId="0" fontId="11" fillId="3"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horizontal="left" vertical="center" wrapText="1"/>
    </xf>
    <xf numFmtId="167" fontId="9" fillId="0" borderId="1" applyAlignment="1" pivotButton="0" quotePrefix="0" xfId="0">
      <alignment horizontal="center" vertical="center" wrapText="1"/>
    </xf>
    <xf numFmtId="2" fontId="9" fillId="0" borderId="1" applyAlignment="1" pivotButton="0" quotePrefix="0" xfId="0">
      <alignment horizontal="right" vertical="center"/>
    </xf>
    <xf numFmtId="0" fontId="8" fillId="0" borderId="0" pivotButton="0" quotePrefix="0" xfId="0"/>
    <xf numFmtId="1" fontId="4" fillId="2" borderId="1" applyAlignment="1" applyProtection="1" pivotButton="0" quotePrefix="0" xfId="0">
      <alignment horizontal="center" vertical="center" wrapText="1"/>
      <protection locked="0" hidden="0"/>
    </xf>
    <xf numFmtId="0" fontId="12" fillId="0" borderId="0" pivotButton="0" quotePrefix="0" xfId="0"/>
    <xf numFmtId="20" fontId="4" fillId="2" borderId="1" applyAlignment="1" applyProtection="1" pivotButton="0" quotePrefix="0" xfId="0">
      <alignment horizontal="center" vertical="center" wrapText="1"/>
      <protection locked="0" hidden="0"/>
    </xf>
    <xf numFmtId="0" fontId="13" fillId="0" borderId="0" applyAlignment="1" pivotButton="0" quotePrefix="0" xfId="0">
      <alignment vertical="top" wrapText="1"/>
    </xf>
    <xf numFmtId="0" fontId="14" fillId="0" borderId="0" pivotButton="0" quotePrefix="0" xfId="0"/>
    <xf numFmtId="0" fontId="15" fillId="0" borderId="0" applyAlignment="1" pivotButton="0" quotePrefix="0" xfId="0">
      <alignment vertical="top" wrapText="1"/>
    </xf>
    <xf numFmtId="0" fontId="16" fillId="0" borderId="0" applyAlignment="1" pivotButton="0" quotePrefix="0" xfId="0">
      <alignment vertical="top" wrapText="1"/>
    </xf>
  </cellXfs>
  <cellStyles count="1">
    <cellStyle name="Normal" xfId="0" builtinId="0" hidden="0"/>
  </cellStyles>
  <dxfs count="7">
    <dxf>
      <font>
        <name val="Arial"/>
        <b val="1"/>
        <color rgb="00FFFFFF"/>
      </font>
      <fill>
        <patternFill patternType="solid">
          <fgColor rgb="001A2540"/>
        </patternFill>
      </fill>
    </dxf>
    <dxf>
      <font>
        <name val="Arial"/>
        <color rgb="009AA3B2"/>
      </font>
      <fill>
        <patternFill patternType="solid">
          <fgColor rgb="00EEF0F3"/>
        </patternFill>
      </fill>
    </dxf>
    <dxf>
      <font>
        <name val="Arial"/>
        <b val="1"/>
        <color rgb="0092400E"/>
      </font>
      <fill>
        <patternFill patternType="solid">
          <fgColor rgb="00FEF3C7"/>
        </patternFill>
      </fill>
    </dxf>
    <dxf>
      <font>
        <name val="Arial"/>
        <b val="1"/>
        <color rgb="001F4FD8"/>
      </font>
      <fill>
        <patternFill patternType="solid">
          <fgColor rgb="00E8EEFC"/>
        </patternFill>
      </fill>
    </dxf>
    <dxf>
      <font>
        <name val="Arial"/>
        <b val="1"/>
        <color rgb="00166534"/>
      </font>
      <fill>
        <patternFill patternType="solid">
          <fgColor rgb="00DCFCE7"/>
        </patternFill>
      </fill>
    </dxf>
    <dxf>
      <font>
        <name val="Arial"/>
        <b val="1"/>
        <color rgb="000B1220"/>
      </font>
      <fill>
        <patternFill patternType="solid">
          <fgColor rgb="00F6F7F9"/>
        </patternFill>
      </fill>
    </dxf>
    <dxf>
      <fill>
        <patternFill patternType="solid">
          <fgColor rgb="001A254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54"/>
  <sheetViews>
    <sheetView showGridLines="0" workbookViewId="0">
      <pane xSplit="4" ySplit="6" topLeftCell="E7" activePane="bottomRight" state="frozen"/>
      <selection pane="topRight"/>
      <selection pane="bottomLeft"/>
      <selection pane="bottomRight" activeCell="A1" sqref="A1"/>
    </sheetView>
  </sheetViews>
  <sheetFormatPr baseColWidth="8" defaultRowHeight="15"/>
  <cols>
    <col width="4" customWidth="1" min="1" max="1"/>
    <col width="20" customWidth="1" min="2" max="2"/>
    <col width="14" customWidth="1" min="3" max="3"/>
    <col width="8"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0" customWidth="1" min="12" max="12"/>
    <col width="10" customWidth="1" min="13" max="13"/>
  </cols>
  <sheetData>
    <row r="1" ht="30" customHeight="1">
      <c r="A1" s="1" t="inlineStr">
        <is>
          <t>Shift rota</t>
        </is>
      </c>
    </row>
    <row r="2">
      <c r="A2" s="2" t="inlineStr">
        <is>
          <t>Type a shift code (AM, PM, Night, Day, OFF: see Settings) or a time range like 09:00-17:30 in each cell. Hours, headcount and cost follow.</t>
        </is>
      </c>
    </row>
    <row r="3">
      <c r="A3" s="3" t="inlineStr">
        <is>
          <t>Week starting</t>
        </is>
      </c>
      <c r="C3" s="4" t="n">
        <v>46328</v>
      </c>
      <c r="D3" s="2" t="inlineStr">
        <is>
          <t>Rate per hour is optional; leave it blank for a rota without costs.</t>
        </is>
      </c>
    </row>
    <row r="4">
      <c r="A4" s="5" t="inlineStr">
        <is>
          <t>Yellow cells are yours to fill in. White cells are worked out for you and locked (Review › Unprotect Sheet, no password, if you need to change them).</t>
        </is>
      </c>
    </row>
    <row r="5" ht="22" customHeight="1">
      <c r="A5" s="6" t="inlineStr">
        <is>
          <t>#</t>
        </is>
      </c>
      <c r="B5" s="6" t="inlineStr">
        <is>
          <t>Staff</t>
        </is>
      </c>
      <c r="C5" s="6" t="inlineStr">
        <is>
          <t>Role</t>
        </is>
      </c>
      <c r="D5" s="6" t="inlineStr">
        <is>
          <t>Rate</t>
        </is>
      </c>
      <c r="E5" s="6">
        <f>IF($C$3="","",CHOOSE(WEEKDAY($C$3+0),"Sun","Mon","Tue","Wed","Thu","Fri","Sat"))</f>
        <v/>
      </c>
      <c r="F5" s="6">
        <f>IF($C$3="","",CHOOSE(WEEKDAY($C$3+1),"Sun","Mon","Tue","Wed","Thu","Fri","Sat"))</f>
        <v/>
      </c>
      <c r="G5" s="6">
        <f>IF($C$3="","",CHOOSE(WEEKDAY($C$3+2),"Sun","Mon","Tue","Wed","Thu","Fri","Sat"))</f>
        <v/>
      </c>
      <c r="H5" s="6">
        <f>IF($C$3="","",CHOOSE(WEEKDAY($C$3+3),"Sun","Mon","Tue","Wed","Thu","Fri","Sat"))</f>
        <v/>
      </c>
      <c r="I5" s="6">
        <f>IF($C$3="","",CHOOSE(WEEKDAY($C$3+4),"Sun","Mon","Tue","Wed","Thu","Fri","Sat"))</f>
        <v/>
      </c>
      <c r="J5" s="6">
        <f>IF($C$3="","",CHOOSE(WEEKDAY($C$3+5),"Sun","Mon","Tue","Wed","Thu","Fri","Sat"))</f>
        <v/>
      </c>
      <c r="K5" s="6">
        <f>IF($C$3="","",CHOOSE(WEEKDAY($C$3+6),"Sun","Mon","Tue","Wed","Thu","Fri","Sat"))</f>
        <v/>
      </c>
      <c r="L5" s="6" t="inlineStr">
        <is>
          <t>Hours</t>
        </is>
      </c>
      <c r="M5" s="6" t="inlineStr">
        <is>
          <t>Cost</t>
        </is>
      </c>
    </row>
    <row r="6" ht="16" customHeight="1">
      <c r="A6" s="7" t="n"/>
      <c r="B6" s="7" t="n"/>
      <c r="C6" s="7" t="n"/>
      <c r="D6" s="7" t="n"/>
      <c r="E6" s="8">
        <f>IF($C$3="","",$C$3+0)</f>
        <v/>
      </c>
      <c r="F6" s="8">
        <f>IF($C$3="","",$C$3+1)</f>
        <v/>
      </c>
      <c r="G6" s="8">
        <f>IF($C$3="","",$C$3+2)</f>
        <v/>
      </c>
      <c r="H6" s="8">
        <f>IF($C$3="","",$C$3+3)</f>
        <v/>
      </c>
      <c r="I6" s="8">
        <f>IF($C$3="","",$C$3+4)</f>
        <v/>
      </c>
      <c r="J6" s="8">
        <f>IF($C$3="","",$C$3+5)</f>
        <v/>
      </c>
      <c r="K6" s="8">
        <f>IF($C$3="","",$C$3+6)</f>
        <v/>
      </c>
      <c r="L6" s="7" t="n"/>
      <c r="M6" s="7" t="n"/>
    </row>
    <row r="7" ht="20" customHeight="1">
      <c r="A7" s="9">
        <f>IF(B7="","",ROW()-6)</f>
        <v/>
      </c>
      <c r="B7" s="10" t="inlineStr">
        <is>
          <t>Alex Example</t>
        </is>
      </c>
      <c r="C7" s="10" t="inlineStr">
        <is>
          <t>Supervisor</t>
        </is>
      </c>
      <c r="D7" s="11" t="n">
        <v>15</v>
      </c>
      <c r="E7" s="12" t="inlineStr">
        <is>
          <t>AM</t>
        </is>
      </c>
      <c r="F7" s="12" t="inlineStr">
        <is>
          <t>AM</t>
        </is>
      </c>
      <c r="G7" s="12" t="inlineStr">
        <is>
          <t>AM</t>
        </is>
      </c>
      <c r="H7" s="12" t="inlineStr">
        <is>
          <t>OFF</t>
        </is>
      </c>
      <c r="I7" s="12" t="inlineStr">
        <is>
          <t>OFF</t>
        </is>
      </c>
      <c r="J7" s="12" t="inlineStr">
        <is>
          <t>PM</t>
        </is>
      </c>
      <c r="K7" s="12" t="inlineStr">
        <is>
          <t>PM</t>
        </is>
      </c>
      <c r="L7" s="13">
        <f>SUM(E33:K33)</f>
        <v/>
      </c>
      <c r="M7" s="14">
        <f>IF(D7="","",ROUND(L7*D7,2))</f>
        <v/>
      </c>
    </row>
    <row r="8" ht="20" customHeight="1">
      <c r="A8" s="9">
        <f>IF(B8="","",ROW()-6)</f>
        <v/>
      </c>
      <c r="B8" s="10" t="inlineStr">
        <is>
          <t>Jordan Sample</t>
        </is>
      </c>
      <c r="C8" s="10" t="inlineStr">
        <is>
          <t>Server</t>
        </is>
      </c>
      <c r="D8" s="11" t="n">
        <v>10</v>
      </c>
      <c r="E8" s="12" t="inlineStr">
        <is>
          <t>PM</t>
        </is>
      </c>
      <c r="F8" s="12" t="inlineStr">
        <is>
          <t>PM</t>
        </is>
      </c>
      <c r="G8" s="12" t="inlineStr">
        <is>
          <t>OFF</t>
        </is>
      </c>
      <c r="H8" s="12" t="inlineStr">
        <is>
          <t>OFF</t>
        </is>
      </c>
      <c r="I8" s="12" t="inlineStr">
        <is>
          <t>AM</t>
        </is>
      </c>
      <c r="J8" s="12" t="inlineStr">
        <is>
          <t>AM</t>
        </is>
      </c>
      <c r="K8" s="12" t="inlineStr">
        <is>
          <t>AM</t>
        </is>
      </c>
      <c r="L8" s="13">
        <f>SUM(E34:K34)</f>
        <v/>
      </c>
      <c r="M8" s="14">
        <f>IF(D8="","",ROUND(L8*D8,2))</f>
        <v/>
      </c>
    </row>
    <row r="9" ht="20" customHeight="1">
      <c r="A9" s="9">
        <f>IF(B9="","",ROW()-6)</f>
        <v/>
      </c>
      <c r="B9" s="10" t="inlineStr">
        <is>
          <t>Sam Specimen</t>
        </is>
      </c>
      <c r="C9" s="10" t="inlineStr">
        <is>
          <t>Security</t>
        </is>
      </c>
      <c r="D9" s="11" t="n">
        <v>11</v>
      </c>
      <c r="E9" s="12" t="inlineStr">
        <is>
          <t>Night</t>
        </is>
      </c>
      <c r="F9" s="12" t="inlineStr">
        <is>
          <t>Night</t>
        </is>
      </c>
      <c r="G9" s="12" t="inlineStr">
        <is>
          <t>Night</t>
        </is>
      </c>
      <c r="H9" s="12" t="inlineStr">
        <is>
          <t>Night</t>
        </is>
      </c>
      <c r="I9" s="12" t="inlineStr">
        <is>
          <t>OFF</t>
        </is>
      </c>
      <c r="J9" s="12" t="inlineStr">
        <is>
          <t>OFF</t>
        </is>
      </c>
      <c r="K9" s="12" t="inlineStr">
        <is>
          <t>OFF</t>
        </is>
      </c>
      <c r="L9" s="13">
        <f>SUM(E35:K35)</f>
        <v/>
      </c>
      <c r="M9" s="14">
        <f>IF(D9="","",ROUND(L9*D9,2))</f>
        <v/>
      </c>
    </row>
    <row r="10" ht="20" customHeight="1">
      <c r="A10" s="9">
        <f>IF(B10="","",ROW()-6)</f>
        <v/>
      </c>
      <c r="B10" s="10" t="inlineStr">
        <is>
          <t>Riley Model</t>
        </is>
      </c>
      <c r="C10" s="10" t="inlineStr">
        <is>
          <t>Admin</t>
        </is>
      </c>
      <c r="D10" s="11" t="n">
        <v>12</v>
      </c>
      <c r="E10" s="12" t="inlineStr">
        <is>
          <t>09:00-17:30</t>
        </is>
      </c>
      <c r="F10" s="12" t="inlineStr">
        <is>
          <t>09:00-17:30</t>
        </is>
      </c>
      <c r="G10" s="12" t="inlineStr">
        <is>
          <t>09:00-17:30</t>
        </is>
      </c>
      <c r="H10" s="12" t="inlineStr">
        <is>
          <t>09:00-17:30</t>
        </is>
      </c>
      <c r="I10" s="12" t="inlineStr">
        <is>
          <t>09:00-13:00</t>
        </is>
      </c>
      <c r="J10" s="12" t="inlineStr">
        <is>
          <t>OFF</t>
        </is>
      </c>
      <c r="K10" s="12" t="inlineStr">
        <is>
          <t>OFF</t>
        </is>
      </c>
      <c r="L10" s="13">
        <f>SUM(E36:K36)</f>
        <v/>
      </c>
      <c r="M10" s="14">
        <f>IF(D10="","",ROUND(L10*D10,2))</f>
        <v/>
      </c>
    </row>
    <row r="11" ht="20" customHeight="1">
      <c r="A11" s="9">
        <f>IF(B11="","",ROW()-6)</f>
        <v/>
      </c>
      <c r="B11" s="10" t="n"/>
      <c r="C11" s="10" t="n"/>
      <c r="D11" s="11" t="n"/>
      <c r="E11" s="12" t="n"/>
      <c r="F11" s="12" t="n"/>
      <c r="G11" s="12" t="n"/>
      <c r="H11" s="12" t="n"/>
      <c r="I11" s="12" t="n"/>
      <c r="J11" s="12" t="n"/>
      <c r="K11" s="12" t="n"/>
      <c r="L11" s="13">
        <f>SUM(E37:K37)</f>
        <v/>
      </c>
      <c r="M11" s="14">
        <f>IF(D11="","",ROUND(L11*D11,2))</f>
        <v/>
      </c>
    </row>
    <row r="12" ht="20" customHeight="1">
      <c r="A12" s="9">
        <f>IF(B12="","",ROW()-6)</f>
        <v/>
      </c>
      <c r="B12" s="10" t="n"/>
      <c r="C12" s="10" t="n"/>
      <c r="D12" s="11" t="n"/>
      <c r="E12" s="12" t="n"/>
      <c r="F12" s="12" t="n"/>
      <c r="G12" s="12" t="n"/>
      <c r="H12" s="12" t="n"/>
      <c r="I12" s="12" t="n"/>
      <c r="J12" s="12" t="n"/>
      <c r="K12" s="12" t="n"/>
      <c r="L12" s="13">
        <f>SUM(E38:K38)</f>
        <v/>
      </c>
      <c r="M12" s="14">
        <f>IF(D12="","",ROUND(L12*D12,2))</f>
        <v/>
      </c>
    </row>
    <row r="13" ht="20" customHeight="1">
      <c r="A13" s="9">
        <f>IF(B13="","",ROW()-6)</f>
        <v/>
      </c>
      <c r="B13" s="10" t="n"/>
      <c r="C13" s="10" t="n"/>
      <c r="D13" s="11" t="n"/>
      <c r="E13" s="12" t="n"/>
      <c r="F13" s="12" t="n"/>
      <c r="G13" s="12" t="n"/>
      <c r="H13" s="12" t="n"/>
      <c r="I13" s="12" t="n"/>
      <c r="J13" s="12" t="n"/>
      <c r="K13" s="12" t="n"/>
      <c r="L13" s="13">
        <f>SUM(E39:K39)</f>
        <v/>
      </c>
      <c r="M13" s="14">
        <f>IF(D13="","",ROUND(L13*D13,2))</f>
        <v/>
      </c>
    </row>
    <row r="14" ht="20" customHeight="1">
      <c r="A14" s="9">
        <f>IF(B14="","",ROW()-6)</f>
        <v/>
      </c>
      <c r="B14" s="10" t="n"/>
      <c r="C14" s="10" t="n"/>
      <c r="D14" s="11" t="n"/>
      <c r="E14" s="12" t="n"/>
      <c r="F14" s="12" t="n"/>
      <c r="G14" s="12" t="n"/>
      <c r="H14" s="12" t="n"/>
      <c r="I14" s="12" t="n"/>
      <c r="J14" s="12" t="n"/>
      <c r="K14" s="12" t="n"/>
      <c r="L14" s="13">
        <f>SUM(E40:K40)</f>
        <v/>
      </c>
      <c r="M14" s="14">
        <f>IF(D14="","",ROUND(L14*D14,2))</f>
        <v/>
      </c>
    </row>
    <row r="15" ht="20" customHeight="1">
      <c r="A15" s="9">
        <f>IF(B15="","",ROW()-6)</f>
        <v/>
      </c>
      <c r="B15" s="10" t="n"/>
      <c r="C15" s="10" t="n"/>
      <c r="D15" s="11" t="n"/>
      <c r="E15" s="12" t="n"/>
      <c r="F15" s="12" t="n"/>
      <c r="G15" s="12" t="n"/>
      <c r="H15" s="12" t="n"/>
      <c r="I15" s="12" t="n"/>
      <c r="J15" s="12" t="n"/>
      <c r="K15" s="12" t="n"/>
      <c r="L15" s="13">
        <f>SUM(E41:K41)</f>
        <v/>
      </c>
      <c r="M15" s="14">
        <f>IF(D15="","",ROUND(L15*D15,2))</f>
        <v/>
      </c>
    </row>
    <row r="16" ht="20" customHeight="1">
      <c r="A16" s="9">
        <f>IF(B16="","",ROW()-6)</f>
        <v/>
      </c>
      <c r="B16" s="10" t="n"/>
      <c r="C16" s="10" t="n"/>
      <c r="D16" s="11" t="n"/>
      <c r="E16" s="12" t="n"/>
      <c r="F16" s="12" t="n"/>
      <c r="G16" s="12" t="n"/>
      <c r="H16" s="12" t="n"/>
      <c r="I16" s="12" t="n"/>
      <c r="J16" s="12" t="n"/>
      <c r="K16" s="12" t="n"/>
      <c r="L16" s="13">
        <f>SUM(E42:K42)</f>
        <v/>
      </c>
      <c r="M16" s="14">
        <f>IF(D16="","",ROUND(L16*D16,2))</f>
        <v/>
      </c>
    </row>
    <row r="17" ht="20" customHeight="1">
      <c r="A17" s="9">
        <f>IF(B17="","",ROW()-6)</f>
        <v/>
      </c>
      <c r="B17" s="10" t="n"/>
      <c r="C17" s="10" t="n"/>
      <c r="D17" s="11" t="n"/>
      <c r="E17" s="12" t="n"/>
      <c r="F17" s="12" t="n"/>
      <c r="G17" s="12" t="n"/>
      <c r="H17" s="12" t="n"/>
      <c r="I17" s="12" t="n"/>
      <c r="J17" s="12" t="n"/>
      <c r="K17" s="12" t="n"/>
      <c r="L17" s="13">
        <f>SUM(E43:K43)</f>
        <v/>
      </c>
      <c r="M17" s="14">
        <f>IF(D17="","",ROUND(L17*D17,2))</f>
        <v/>
      </c>
    </row>
    <row r="18" ht="20" customHeight="1">
      <c r="A18" s="9">
        <f>IF(B18="","",ROW()-6)</f>
        <v/>
      </c>
      <c r="B18" s="10" t="n"/>
      <c r="C18" s="10" t="n"/>
      <c r="D18" s="11" t="n"/>
      <c r="E18" s="12" t="n"/>
      <c r="F18" s="12" t="n"/>
      <c r="G18" s="12" t="n"/>
      <c r="H18" s="12" t="n"/>
      <c r="I18" s="12" t="n"/>
      <c r="J18" s="12" t="n"/>
      <c r="K18" s="12" t="n"/>
      <c r="L18" s="13">
        <f>SUM(E44:K44)</f>
        <v/>
      </c>
      <c r="M18" s="14">
        <f>IF(D18="","",ROUND(L18*D18,2))</f>
        <v/>
      </c>
    </row>
    <row r="19" ht="20" customHeight="1">
      <c r="A19" s="9">
        <f>IF(B19="","",ROW()-6)</f>
        <v/>
      </c>
      <c r="B19" s="10" t="n"/>
      <c r="C19" s="10" t="n"/>
      <c r="D19" s="11" t="n"/>
      <c r="E19" s="12" t="n"/>
      <c r="F19" s="12" t="n"/>
      <c r="G19" s="12" t="n"/>
      <c r="H19" s="12" t="n"/>
      <c r="I19" s="12" t="n"/>
      <c r="J19" s="12" t="n"/>
      <c r="K19" s="12" t="n"/>
      <c r="L19" s="13">
        <f>SUM(E45:K45)</f>
        <v/>
      </c>
      <c r="M19" s="14">
        <f>IF(D19="","",ROUND(L19*D19,2))</f>
        <v/>
      </c>
    </row>
    <row r="20" ht="20" customHeight="1">
      <c r="A20" s="9">
        <f>IF(B20="","",ROW()-6)</f>
        <v/>
      </c>
      <c r="B20" s="10" t="n"/>
      <c r="C20" s="10" t="n"/>
      <c r="D20" s="11" t="n"/>
      <c r="E20" s="12" t="n"/>
      <c r="F20" s="12" t="n"/>
      <c r="G20" s="12" t="n"/>
      <c r="H20" s="12" t="n"/>
      <c r="I20" s="12" t="n"/>
      <c r="J20" s="12" t="n"/>
      <c r="K20" s="12" t="n"/>
      <c r="L20" s="13">
        <f>SUM(E46:K46)</f>
        <v/>
      </c>
      <c r="M20" s="14">
        <f>IF(D20="","",ROUND(L20*D20,2))</f>
        <v/>
      </c>
    </row>
    <row r="21" ht="20" customHeight="1">
      <c r="A21" s="9">
        <f>IF(B21="","",ROW()-6)</f>
        <v/>
      </c>
      <c r="B21" s="10" t="n"/>
      <c r="C21" s="10" t="n"/>
      <c r="D21" s="11" t="n"/>
      <c r="E21" s="12" t="n"/>
      <c r="F21" s="12" t="n"/>
      <c r="G21" s="12" t="n"/>
      <c r="H21" s="12" t="n"/>
      <c r="I21" s="12" t="n"/>
      <c r="J21" s="12" t="n"/>
      <c r="K21" s="12" t="n"/>
      <c r="L21" s="13">
        <f>SUM(E47:K47)</f>
        <v/>
      </c>
      <c r="M21" s="14">
        <f>IF(D21="","",ROUND(L21*D21,2))</f>
        <v/>
      </c>
    </row>
    <row r="22" ht="20" customHeight="1">
      <c r="A22" s="9">
        <f>IF(B22="","",ROW()-6)</f>
        <v/>
      </c>
      <c r="B22" s="10" t="n"/>
      <c r="C22" s="10" t="n"/>
      <c r="D22" s="11" t="n"/>
      <c r="E22" s="12" t="n"/>
      <c r="F22" s="12" t="n"/>
      <c r="G22" s="12" t="n"/>
      <c r="H22" s="12" t="n"/>
      <c r="I22" s="12" t="n"/>
      <c r="J22" s="12" t="n"/>
      <c r="K22" s="12" t="n"/>
      <c r="L22" s="13">
        <f>SUM(E48:K48)</f>
        <v/>
      </c>
      <c r="M22" s="14">
        <f>IF(D22="","",ROUND(L22*D22,2))</f>
        <v/>
      </c>
    </row>
    <row r="23" ht="20" customHeight="1">
      <c r="A23" s="9">
        <f>IF(B23="","",ROW()-6)</f>
        <v/>
      </c>
      <c r="B23" s="10" t="n"/>
      <c r="C23" s="10" t="n"/>
      <c r="D23" s="11" t="n"/>
      <c r="E23" s="12" t="n"/>
      <c r="F23" s="12" t="n"/>
      <c r="G23" s="12" t="n"/>
      <c r="H23" s="12" t="n"/>
      <c r="I23" s="12" t="n"/>
      <c r="J23" s="12" t="n"/>
      <c r="K23" s="12" t="n"/>
      <c r="L23" s="13">
        <f>SUM(E49:K49)</f>
        <v/>
      </c>
      <c r="M23" s="14">
        <f>IF(D23="","",ROUND(L23*D23,2))</f>
        <v/>
      </c>
    </row>
    <row r="24" ht="20" customHeight="1">
      <c r="A24" s="9">
        <f>IF(B24="","",ROW()-6)</f>
        <v/>
      </c>
      <c r="B24" s="10" t="n"/>
      <c r="C24" s="10" t="n"/>
      <c r="D24" s="11" t="n"/>
      <c r="E24" s="12" t="n"/>
      <c r="F24" s="12" t="n"/>
      <c r="G24" s="12" t="n"/>
      <c r="H24" s="12" t="n"/>
      <c r="I24" s="12" t="n"/>
      <c r="J24" s="12" t="n"/>
      <c r="K24" s="12" t="n"/>
      <c r="L24" s="13">
        <f>SUM(E50:K50)</f>
        <v/>
      </c>
      <c r="M24" s="14">
        <f>IF(D24="","",ROUND(L24*D24,2))</f>
        <v/>
      </c>
    </row>
    <row r="25" ht="20" customHeight="1">
      <c r="A25" s="9">
        <f>IF(B25="","",ROW()-6)</f>
        <v/>
      </c>
      <c r="B25" s="10" t="n"/>
      <c r="C25" s="10" t="n"/>
      <c r="D25" s="11" t="n"/>
      <c r="E25" s="12" t="n"/>
      <c r="F25" s="12" t="n"/>
      <c r="G25" s="12" t="n"/>
      <c r="H25" s="12" t="n"/>
      <c r="I25" s="12" t="n"/>
      <c r="J25" s="12" t="n"/>
      <c r="K25" s="12" t="n"/>
      <c r="L25" s="13">
        <f>SUM(E51:K51)</f>
        <v/>
      </c>
      <c r="M25" s="14">
        <f>IF(D25="","",ROUND(L25*D25,2))</f>
        <v/>
      </c>
    </row>
    <row r="26" ht="20" customHeight="1">
      <c r="A26" s="9">
        <f>IF(B26="","",ROW()-6)</f>
        <v/>
      </c>
      <c r="B26" s="10" t="n"/>
      <c r="C26" s="10" t="n"/>
      <c r="D26" s="11" t="n"/>
      <c r="E26" s="12" t="n"/>
      <c r="F26" s="12" t="n"/>
      <c r="G26" s="12" t="n"/>
      <c r="H26" s="12" t="n"/>
      <c r="I26" s="12" t="n"/>
      <c r="J26" s="12" t="n"/>
      <c r="K26" s="12" t="n"/>
      <c r="L26" s="13">
        <f>SUM(E52:K52)</f>
        <v/>
      </c>
      <c r="M26" s="14">
        <f>IF(D26="","",ROUND(L26*D26,2))</f>
        <v/>
      </c>
    </row>
    <row r="27">
      <c r="A27" s="15" t="n"/>
      <c r="B27" s="16" t="inlineStr">
        <is>
          <t>Headcount</t>
        </is>
      </c>
      <c r="C27" s="15" t="n"/>
      <c r="D27" s="15" t="n"/>
      <c r="E27" s="17">
        <f>COUNTIF(E33:E52,"&gt;0")</f>
        <v/>
      </c>
      <c r="F27" s="17">
        <f>COUNTIF(F33:F52,"&gt;0")</f>
        <v/>
      </c>
      <c r="G27" s="17">
        <f>COUNTIF(G33:G52,"&gt;0")</f>
        <v/>
      </c>
      <c r="H27" s="17">
        <f>COUNTIF(H33:H52,"&gt;0")</f>
        <v/>
      </c>
      <c r="I27" s="17">
        <f>COUNTIF(I33:I52,"&gt;0")</f>
        <v/>
      </c>
      <c r="J27" s="17">
        <f>COUNTIF(J33:J52,"&gt;0")</f>
        <v/>
      </c>
      <c r="K27" s="17">
        <f>COUNTIF(K33:K52,"&gt;0")</f>
        <v/>
      </c>
      <c r="L27" s="18">
        <f>COUNTIF(L7:L26,"&gt;0")</f>
        <v/>
      </c>
      <c r="M27" s="19" t="inlineStr">
        <is>
          <t>staff rostered</t>
        </is>
      </c>
    </row>
    <row r="28">
      <c r="A28" s="15" t="n"/>
      <c r="B28" s="16" t="inlineStr">
        <is>
          <t>Hours</t>
        </is>
      </c>
      <c r="C28" s="15" t="n"/>
      <c r="D28" s="15" t="n"/>
      <c r="E28" s="20">
        <f>SUM(E33:E52)</f>
        <v/>
      </c>
      <c r="F28" s="20">
        <f>SUM(F33:F52)</f>
        <v/>
      </c>
      <c r="G28" s="20">
        <f>SUM(G33:G52)</f>
        <v/>
      </c>
      <c r="H28" s="20">
        <f>SUM(H33:H52)</f>
        <v/>
      </c>
      <c r="I28" s="20">
        <f>SUM(I33:I52)</f>
        <v/>
      </c>
      <c r="J28" s="20">
        <f>SUM(J33:J52)</f>
        <v/>
      </c>
      <c r="K28" s="20">
        <f>SUM(K33:K52)</f>
        <v/>
      </c>
      <c r="L28" s="21">
        <f>SUM(L7:L26)</f>
        <v/>
      </c>
      <c r="M28" s="19" t="inlineStr">
        <is>
          <t>hours</t>
        </is>
      </c>
    </row>
    <row r="29">
      <c r="A29" s="15" t="n"/>
      <c r="B29" s="16" t="inlineStr">
        <is>
          <t>Labour cost</t>
        </is>
      </c>
      <c r="C29" s="15" t="n"/>
      <c r="D29" s="15" t="n"/>
      <c r="E29" s="22">
        <f>IF(COUNT($D$7:$D$26)=0,"",SUMPRODUCT(E33:E52,$D$7:$D$26))</f>
        <v/>
      </c>
      <c r="F29" s="22">
        <f>IF(COUNT($D$7:$D$26)=0,"",SUMPRODUCT(F33:F52,$D$7:$D$26))</f>
        <v/>
      </c>
      <c r="G29" s="22">
        <f>IF(COUNT($D$7:$D$26)=0,"",SUMPRODUCT(G33:G52,$D$7:$D$26))</f>
        <v/>
      </c>
      <c r="H29" s="22">
        <f>IF(COUNT($D$7:$D$26)=0,"",SUMPRODUCT(H33:H52,$D$7:$D$26))</f>
        <v/>
      </c>
      <c r="I29" s="22">
        <f>IF(COUNT($D$7:$D$26)=0,"",SUMPRODUCT(I33:I52,$D$7:$D$26))</f>
        <v/>
      </c>
      <c r="J29" s="22">
        <f>IF(COUNT($D$7:$D$26)=0,"",SUMPRODUCT(J33:J52,$D$7:$D$26))</f>
        <v/>
      </c>
      <c r="K29" s="22">
        <f>IF(COUNT($D$7:$D$26)=0,"",SUMPRODUCT(K33:K52,$D$7:$D$26))</f>
        <v/>
      </c>
      <c r="L29" s="23" t="n"/>
      <c r="M29" s="24">
        <f>IF(COUNT($D$7:$D$26)=0,"",SUM(M7:M26))</f>
        <v/>
      </c>
    </row>
    <row r="31">
      <c r="A31" s="25" t="inlineStr">
        <is>
          <t>Paid hours per shift (worked out from the grid above and the Settings sheet)</t>
        </is>
      </c>
    </row>
    <row r="32" ht="18" customHeight="1">
      <c r="A32" s="6" t="inlineStr"/>
      <c r="B32" s="6" t="inlineStr">
        <is>
          <t>Staff</t>
        </is>
      </c>
      <c r="C32" s="6" t="inlineStr"/>
      <c r="D32" s="6" t="inlineStr"/>
      <c r="E32" s="26">
        <f>E5</f>
        <v/>
      </c>
      <c r="F32" s="26">
        <f>F5</f>
        <v/>
      </c>
      <c r="G32" s="26">
        <f>G5</f>
        <v/>
      </c>
      <c r="H32" s="26">
        <f>H5</f>
        <v/>
      </c>
      <c r="I32" s="26">
        <f>I5</f>
        <v/>
      </c>
      <c r="J32" s="26">
        <f>J5</f>
        <v/>
      </c>
      <c r="K32" s="26">
        <f>K5</f>
        <v/>
      </c>
      <c r="L32" s="26" t="inlineStr">
        <is>
          <t>Hours</t>
        </is>
      </c>
    </row>
    <row r="33">
      <c r="A33" s="27" t="n"/>
      <c r="B33" s="28">
        <f>IF(B7="","",B7)</f>
        <v/>
      </c>
      <c r="C33" s="27" t="n"/>
      <c r="D33" s="27" t="n"/>
      <c r="E33" s="29">
        <f>IF(E7="",0,IF(ISNUMBER(SEARCH("-",E7)),IFERROR(ROUND(MAX(0,MOD(TIMEVALUE(TRIM(MID(E7,SEARCH("-",E7)+1,20)))-TIMEVALUE(TRIM(LEFT(E7,SEARCH("-",E7)-1))),1)*24-Settings!$E$3/60),2),0),IFERROR(VLOOKUP(E7,Settings!$A$7:$E$16,5,FALSE),0)))</f>
        <v/>
      </c>
      <c r="F33" s="29">
        <f>IF(F7="",0,IF(ISNUMBER(SEARCH("-",F7)),IFERROR(ROUND(MAX(0,MOD(TIMEVALUE(TRIM(MID(F7,SEARCH("-",F7)+1,20)))-TIMEVALUE(TRIM(LEFT(F7,SEARCH("-",F7)-1))),1)*24-Settings!$E$3/60),2),0),IFERROR(VLOOKUP(F7,Settings!$A$7:$E$16,5,FALSE),0)))</f>
        <v/>
      </c>
      <c r="G33" s="29">
        <f>IF(G7="",0,IF(ISNUMBER(SEARCH("-",G7)),IFERROR(ROUND(MAX(0,MOD(TIMEVALUE(TRIM(MID(G7,SEARCH("-",G7)+1,20)))-TIMEVALUE(TRIM(LEFT(G7,SEARCH("-",G7)-1))),1)*24-Settings!$E$3/60),2),0),IFERROR(VLOOKUP(G7,Settings!$A$7:$E$16,5,FALSE),0)))</f>
        <v/>
      </c>
      <c r="H33" s="29">
        <f>IF(H7="",0,IF(ISNUMBER(SEARCH("-",H7)),IFERROR(ROUND(MAX(0,MOD(TIMEVALUE(TRIM(MID(H7,SEARCH("-",H7)+1,20)))-TIMEVALUE(TRIM(LEFT(H7,SEARCH("-",H7)-1))),1)*24-Settings!$E$3/60),2),0),IFERROR(VLOOKUP(H7,Settings!$A$7:$E$16,5,FALSE),0)))</f>
        <v/>
      </c>
      <c r="I33" s="29">
        <f>IF(I7="",0,IF(ISNUMBER(SEARCH("-",I7)),IFERROR(ROUND(MAX(0,MOD(TIMEVALUE(TRIM(MID(I7,SEARCH("-",I7)+1,20)))-TIMEVALUE(TRIM(LEFT(I7,SEARCH("-",I7)-1))),1)*24-Settings!$E$3/60),2),0),IFERROR(VLOOKUP(I7,Settings!$A$7:$E$16,5,FALSE),0)))</f>
        <v/>
      </c>
      <c r="J33" s="29">
        <f>IF(J7="",0,IF(ISNUMBER(SEARCH("-",J7)),IFERROR(ROUND(MAX(0,MOD(TIMEVALUE(TRIM(MID(J7,SEARCH("-",J7)+1,20)))-TIMEVALUE(TRIM(LEFT(J7,SEARCH("-",J7)-1))),1)*24-Settings!$E$3/60),2),0),IFERROR(VLOOKUP(J7,Settings!$A$7:$E$16,5,FALSE),0)))</f>
        <v/>
      </c>
      <c r="K33" s="29">
        <f>IF(K7="",0,IF(ISNUMBER(SEARCH("-",K7)),IFERROR(ROUND(MAX(0,MOD(TIMEVALUE(TRIM(MID(K7,SEARCH("-",K7)+1,20)))-TIMEVALUE(TRIM(LEFT(K7,SEARCH("-",K7)-1))),1)*24-Settings!$E$3/60),2),0),IFERROR(VLOOKUP(K7,Settings!$A$7:$E$16,5,FALSE),0)))</f>
        <v/>
      </c>
      <c r="L33" s="30">
        <f>SUM(E33:K33)</f>
        <v/>
      </c>
    </row>
    <row r="34">
      <c r="A34" s="27" t="n"/>
      <c r="B34" s="28">
        <f>IF(B8="","",B8)</f>
        <v/>
      </c>
      <c r="C34" s="27" t="n"/>
      <c r="D34" s="27" t="n"/>
      <c r="E34" s="29">
        <f>IF(E8="",0,IF(ISNUMBER(SEARCH("-",E8)),IFERROR(ROUND(MAX(0,MOD(TIMEVALUE(TRIM(MID(E8,SEARCH("-",E8)+1,20)))-TIMEVALUE(TRIM(LEFT(E8,SEARCH("-",E8)-1))),1)*24-Settings!$E$3/60),2),0),IFERROR(VLOOKUP(E8,Settings!$A$7:$E$16,5,FALSE),0)))</f>
        <v/>
      </c>
      <c r="F34" s="29">
        <f>IF(F8="",0,IF(ISNUMBER(SEARCH("-",F8)),IFERROR(ROUND(MAX(0,MOD(TIMEVALUE(TRIM(MID(F8,SEARCH("-",F8)+1,20)))-TIMEVALUE(TRIM(LEFT(F8,SEARCH("-",F8)-1))),1)*24-Settings!$E$3/60),2),0),IFERROR(VLOOKUP(F8,Settings!$A$7:$E$16,5,FALSE),0)))</f>
        <v/>
      </c>
      <c r="G34" s="29">
        <f>IF(G8="",0,IF(ISNUMBER(SEARCH("-",G8)),IFERROR(ROUND(MAX(0,MOD(TIMEVALUE(TRIM(MID(G8,SEARCH("-",G8)+1,20)))-TIMEVALUE(TRIM(LEFT(G8,SEARCH("-",G8)-1))),1)*24-Settings!$E$3/60),2),0),IFERROR(VLOOKUP(G8,Settings!$A$7:$E$16,5,FALSE),0)))</f>
        <v/>
      </c>
      <c r="H34" s="29">
        <f>IF(H8="",0,IF(ISNUMBER(SEARCH("-",H8)),IFERROR(ROUND(MAX(0,MOD(TIMEVALUE(TRIM(MID(H8,SEARCH("-",H8)+1,20)))-TIMEVALUE(TRIM(LEFT(H8,SEARCH("-",H8)-1))),1)*24-Settings!$E$3/60),2),0),IFERROR(VLOOKUP(H8,Settings!$A$7:$E$16,5,FALSE),0)))</f>
        <v/>
      </c>
      <c r="I34" s="29">
        <f>IF(I8="",0,IF(ISNUMBER(SEARCH("-",I8)),IFERROR(ROUND(MAX(0,MOD(TIMEVALUE(TRIM(MID(I8,SEARCH("-",I8)+1,20)))-TIMEVALUE(TRIM(LEFT(I8,SEARCH("-",I8)-1))),1)*24-Settings!$E$3/60),2),0),IFERROR(VLOOKUP(I8,Settings!$A$7:$E$16,5,FALSE),0)))</f>
        <v/>
      </c>
      <c r="J34" s="29">
        <f>IF(J8="",0,IF(ISNUMBER(SEARCH("-",J8)),IFERROR(ROUND(MAX(0,MOD(TIMEVALUE(TRIM(MID(J8,SEARCH("-",J8)+1,20)))-TIMEVALUE(TRIM(LEFT(J8,SEARCH("-",J8)-1))),1)*24-Settings!$E$3/60),2),0),IFERROR(VLOOKUP(J8,Settings!$A$7:$E$16,5,FALSE),0)))</f>
        <v/>
      </c>
      <c r="K34" s="29">
        <f>IF(K8="",0,IF(ISNUMBER(SEARCH("-",K8)),IFERROR(ROUND(MAX(0,MOD(TIMEVALUE(TRIM(MID(K8,SEARCH("-",K8)+1,20)))-TIMEVALUE(TRIM(LEFT(K8,SEARCH("-",K8)-1))),1)*24-Settings!$E$3/60),2),0),IFERROR(VLOOKUP(K8,Settings!$A$7:$E$16,5,FALSE),0)))</f>
        <v/>
      </c>
      <c r="L34" s="30">
        <f>SUM(E34:K34)</f>
        <v/>
      </c>
    </row>
    <row r="35">
      <c r="A35" s="27" t="n"/>
      <c r="B35" s="28">
        <f>IF(B9="","",B9)</f>
        <v/>
      </c>
      <c r="C35" s="27" t="n"/>
      <c r="D35" s="27" t="n"/>
      <c r="E35" s="29">
        <f>IF(E9="",0,IF(ISNUMBER(SEARCH("-",E9)),IFERROR(ROUND(MAX(0,MOD(TIMEVALUE(TRIM(MID(E9,SEARCH("-",E9)+1,20)))-TIMEVALUE(TRIM(LEFT(E9,SEARCH("-",E9)-1))),1)*24-Settings!$E$3/60),2),0),IFERROR(VLOOKUP(E9,Settings!$A$7:$E$16,5,FALSE),0)))</f>
        <v/>
      </c>
      <c r="F35" s="29">
        <f>IF(F9="",0,IF(ISNUMBER(SEARCH("-",F9)),IFERROR(ROUND(MAX(0,MOD(TIMEVALUE(TRIM(MID(F9,SEARCH("-",F9)+1,20)))-TIMEVALUE(TRIM(LEFT(F9,SEARCH("-",F9)-1))),1)*24-Settings!$E$3/60),2),0),IFERROR(VLOOKUP(F9,Settings!$A$7:$E$16,5,FALSE),0)))</f>
        <v/>
      </c>
      <c r="G35" s="29">
        <f>IF(G9="",0,IF(ISNUMBER(SEARCH("-",G9)),IFERROR(ROUND(MAX(0,MOD(TIMEVALUE(TRIM(MID(G9,SEARCH("-",G9)+1,20)))-TIMEVALUE(TRIM(LEFT(G9,SEARCH("-",G9)-1))),1)*24-Settings!$E$3/60),2),0),IFERROR(VLOOKUP(G9,Settings!$A$7:$E$16,5,FALSE),0)))</f>
        <v/>
      </c>
      <c r="H35" s="29">
        <f>IF(H9="",0,IF(ISNUMBER(SEARCH("-",H9)),IFERROR(ROUND(MAX(0,MOD(TIMEVALUE(TRIM(MID(H9,SEARCH("-",H9)+1,20)))-TIMEVALUE(TRIM(LEFT(H9,SEARCH("-",H9)-1))),1)*24-Settings!$E$3/60),2),0),IFERROR(VLOOKUP(H9,Settings!$A$7:$E$16,5,FALSE),0)))</f>
        <v/>
      </c>
      <c r="I35" s="29">
        <f>IF(I9="",0,IF(ISNUMBER(SEARCH("-",I9)),IFERROR(ROUND(MAX(0,MOD(TIMEVALUE(TRIM(MID(I9,SEARCH("-",I9)+1,20)))-TIMEVALUE(TRIM(LEFT(I9,SEARCH("-",I9)-1))),1)*24-Settings!$E$3/60),2),0),IFERROR(VLOOKUP(I9,Settings!$A$7:$E$16,5,FALSE),0)))</f>
        <v/>
      </c>
      <c r="J35" s="29">
        <f>IF(J9="",0,IF(ISNUMBER(SEARCH("-",J9)),IFERROR(ROUND(MAX(0,MOD(TIMEVALUE(TRIM(MID(J9,SEARCH("-",J9)+1,20)))-TIMEVALUE(TRIM(LEFT(J9,SEARCH("-",J9)-1))),1)*24-Settings!$E$3/60),2),0),IFERROR(VLOOKUP(J9,Settings!$A$7:$E$16,5,FALSE),0)))</f>
        <v/>
      </c>
      <c r="K35" s="29">
        <f>IF(K9="",0,IF(ISNUMBER(SEARCH("-",K9)),IFERROR(ROUND(MAX(0,MOD(TIMEVALUE(TRIM(MID(K9,SEARCH("-",K9)+1,20)))-TIMEVALUE(TRIM(LEFT(K9,SEARCH("-",K9)-1))),1)*24-Settings!$E$3/60),2),0),IFERROR(VLOOKUP(K9,Settings!$A$7:$E$16,5,FALSE),0)))</f>
        <v/>
      </c>
      <c r="L35" s="30">
        <f>SUM(E35:K35)</f>
        <v/>
      </c>
    </row>
    <row r="36">
      <c r="A36" s="27" t="n"/>
      <c r="B36" s="28">
        <f>IF(B10="","",B10)</f>
        <v/>
      </c>
      <c r="C36" s="27" t="n"/>
      <c r="D36" s="27" t="n"/>
      <c r="E36" s="29">
        <f>IF(E10="",0,IF(ISNUMBER(SEARCH("-",E10)),IFERROR(ROUND(MAX(0,MOD(TIMEVALUE(TRIM(MID(E10,SEARCH("-",E10)+1,20)))-TIMEVALUE(TRIM(LEFT(E10,SEARCH("-",E10)-1))),1)*24-Settings!$E$3/60),2),0),IFERROR(VLOOKUP(E10,Settings!$A$7:$E$16,5,FALSE),0)))</f>
        <v/>
      </c>
      <c r="F36" s="29">
        <f>IF(F10="",0,IF(ISNUMBER(SEARCH("-",F10)),IFERROR(ROUND(MAX(0,MOD(TIMEVALUE(TRIM(MID(F10,SEARCH("-",F10)+1,20)))-TIMEVALUE(TRIM(LEFT(F10,SEARCH("-",F10)-1))),1)*24-Settings!$E$3/60),2),0),IFERROR(VLOOKUP(F10,Settings!$A$7:$E$16,5,FALSE),0)))</f>
        <v/>
      </c>
      <c r="G36" s="29">
        <f>IF(G10="",0,IF(ISNUMBER(SEARCH("-",G10)),IFERROR(ROUND(MAX(0,MOD(TIMEVALUE(TRIM(MID(G10,SEARCH("-",G10)+1,20)))-TIMEVALUE(TRIM(LEFT(G10,SEARCH("-",G10)-1))),1)*24-Settings!$E$3/60),2),0),IFERROR(VLOOKUP(G10,Settings!$A$7:$E$16,5,FALSE),0)))</f>
        <v/>
      </c>
      <c r="H36" s="29">
        <f>IF(H10="",0,IF(ISNUMBER(SEARCH("-",H10)),IFERROR(ROUND(MAX(0,MOD(TIMEVALUE(TRIM(MID(H10,SEARCH("-",H10)+1,20)))-TIMEVALUE(TRIM(LEFT(H10,SEARCH("-",H10)-1))),1)*24-Settings!$E$3/60),2),0),IFERROR(VLOOKUP(H10,Settings!$A$7:$E$16,5,FALSE),0)))</f>
        <v/>
      </c>
      <c r="I36" s="29">
        <f>IF(I10="",0,IF(ISNUMBER(SEARCH("-",I10)),IFERROR(ROUND(MAX(0,MOD(TIMEVALUE(TRIM(MID(I10,SEARCH("-",I10)+1,20)))-TIMEVALUE(TRIM(LEFT(I10,SEARCH("-",I10)-1))),1)*24-Settings!$E$3/60),2),0),IFERROR(VLOOKUP(I10,Settings!$A$7:$E$16,5,FALSE),0)))</f>
        <v/>
      </c>
      <c r="J36" s="29">
        <f>IF(J10="",0,IF(ISNUMBER(SEARCH("-",J10)),IFERROR(ROUND(MAX(0,MOD(TIMEVALUE(TRIM(MID(J10,SEARCH("-",J10)+1,20)))-TIMEVALUE(TRIM(LEFT(J10,SEARCH("-",J10)-1))),1)*24-Settings!$E$3/60),2),0),IFERROR(VLOOKUP(J10,Settings!$A$7:$E$16,5,FALSE),0)))</f>
        <v/>
      </c>
      <c r="K36" s="29">
        <f>IF(K10="",0,IF(ISNUMBER(SEARCH("-",K10)),IFERROR(ROUND(MAX(0,MOD(TIMEVALUE(TRIM(MID(K10,SEARCH("-",K10)+1,20)))-TIMEVALUE(TRIM(LEFT(K10,SEARCH("-",K10)-1))),1)*24-Settings!$E$3/60),2),0),IFERROR(VLOOKUP(K10,Settings!$A$7:$E$16,5,FALSE),0)))</f>
        <v/>
      </c>
      <c r="L36" s="30">
        <f>SUM(E36:K36)</f>
        <v/>
      </c>
    </row>
    <row r="37">
      <c r="A37" s="27" t="n"/>
      <c r="B37" s="28">
        <f>IF(B11="","",B11)</f>
        <v/>
      </c>
      <c r="C37" s="27" t="n"/>
      <c r="D37" s="27" t="n"/>
      <c r="E37" s="29">
        <f>IF(E11="",0,IF(ISNUMBER(SEARCH("-",E11)),IFERROR(ROUND(MAX(0,MOD(TIMEVALUE(TRIM(MID(E11,SEARCH("-",E11)+1,20)))-TIMEVALUE(TRIM(LEFT(E11,SEARCH("-",E11)-1))),1)*24-Settings!$E$3/60),2),0),IFERROR(VLOOKUP(E11,Settings!$A$7:$E$16,5,FALSE),0)))</f>
        <v/>
      </c>
      <c r="F37" s="29">
        <f>IF(F11="",0,IF(ISNUMBER(SEARCH("-",F11)),IFERROR(ROUND(MAX(0,MOD(TIMEVALUE(TRIM(MID(F11,SEARCH("-",F11)+1,20)))-TIMEVALUE(TRIM(LEFT(F11,SEARCH("-",F11)-1))),1)*24-Settings!$E$3/60),2),0),IFERROR(VLOOKUP(F11,Settings!$A$7:$E$16,5,FALSE),0)))</f>
        <v/>
      </c>
      <c r="G37" s="29">
        <f>IF(G11="",0,IF(ISNUMBER(SEARCH("-",G11)),IFERROR(ROUND(MAX(0,MOD(TIMEVALUE(TRIM(MID(G11,SEARCH("-",G11)+1,20)))-TIMEVALUE(TRIM(LEFT(G11,SEARCH("-",G11)-1))),1)*24-Settings!$E$3/60),2),0),IFERROR(VLOOKUP(G11,Settings!$A$7:$E$16,5,FALSE),0)))</f>
        <v/>
      </c>
      <c r="H37" s="29">
        <f>IF(H11="",0,IF(ISNUMBER(SEARCH("-",H11)),IFERROR(ROUND(MAX(0,MOD(TIMEVALUE(TRIM(MID(H11,SEARCH("-",H11)+1,20)))-TIMEVALUE(TRIM(LEFT(H11,SEARCH("-",H11)-1))),1)*24-Settings!$E$3/60),2),0),IFERROR(VLOOKUP(H11,Settings!$A$7:$E$16,5,FALSE),0)))</f>
        <v/>
      </c>
      <c r="I37" s="29">
        <f>IF(I11="",0,IF(ISNUMBER(SEARCH("-",I11)),IFERROR(ROUND(MAX(0,MOD(TIMEVALUE(TRIM(MID(I11,SEARCH("-",I11)+1,20)))-TIMEVALUE(TRIM(LEFT(I11,SEARCH("-",I11)-1))),1)*24-Settings!$E$3/60),2),0),IFERROR(VLOOKUP(I11,Settings!$A$7:$E$16,5,FALSE),0)))</f>
        <v/>
      </c>
      <c r="J37" s="29">
        <f>IF(J11="",0,IF(ISNUMBER(SEARCH("-",J11)),IFERROR(ROUND(MAX(0,MOD(TIMEVALUE(TRIM(MID(J11,SEARCH("-",J11)+1,20)))-TIMEVALUE(TRIM(LEFT(J11,SEARCH("-",J11)-1))),1)*24-Settings!$E$3/60),2),0),IFERROR(VLOOKUP(J11,Settings!$A$7:$E$16,5,FALSE),0)))</f>
        <v/>
      </c>
      <c r="K37" s="29">
        <f>IF(K11="",0,IF(ISNUMBER(SEARCH("-",K11)),IFERROR(ROUND(MAX(0,MOD(TIMEVALUE(TRIM(MID(K11,SEARCH("-",K11)+1,20)))-TIMEVALUE(TRIM(LEFT(K11,SEARCH("-",K11)-1))),1)*24-Settings!$E$3/60),2),0),IFERROR(VLOOKUP(K11,Settings!$A$7:$E$16,5,FALSE),0)))</f>
        <v/>
      </c>
      <c r="L37" s="30">
        <f>SUM(E37:K37)</f>
        <v/>
      </c>
    </row>
    <row r="38">
      <c r="A38" s="27" t="n"/>
      <c r="B38" s="28">
        <f>IF(B12="","",B12)</f>
        <v/>
      </c>
      <c r="C38" s="27" t="n"/>
      <c r="D38" s="27" t="n"/>
      <c r="E38" s="29">
        <f>IF(E12="",0,IF(ISNUMBER(SEARCH("-",E12)),IFERROR(ROUND(MAX(0,MOD(TIMEVALUE(TRIM(MID(E12,SEARCH("-",E12)+1,20)))-TIMEVALUE(TRIM(LEFT(E12,SEARCH("-",E12)-1))),1)*24-Settings!$E$3/60),2),0),IFERROR(VLOOKUP(E12,Settings!$A$7:$E$16,5,FALSE),0)))</f>
        <v/>
      </c>
      <c r="F38" s="29">
        <f>IF(F12="",0,IF(ISNUMBER(SEARCH("-",F12)),IFERROR(ROUND(MAX(0,MOD(TIMEVALUE(TRIM(MID(F12,SEARCH("-",F12)+1,20)))-TIMEVALUE(TRIM(LEFT(F12,SEARCH("-",F12)-1))),1)*24-Settings!$E$3/60),2),0),IFERROR(VLOOKUP(F12,Settings!$A$7:$E$16,5,FALSE),0)))</f>
        <v/>
      </c>
      <c r="G38" s="29">
        <f>IF(G12="",0,IF(ISNUMBER(SEARCH("-",G12)),IFERROR(ROUND(MAX(0,MOD(TIMEVALUE(TRIM(MID(G12,SEARCH("-",G12)+1,20)))-TIMEVALUE(TRIM(LEFT(G12,SEARCH("-",G12)-1))),1)*24-Settings!$E$3/60),2),0),IFERROR(VLOOKUP(G12,Settings!$A$7:$E$16,5,FALSE),0)))</f>
        <v/>
      </c>
      <c r="H38" s="29">
        <f>IF(H12="",0,IF(ISNUMBER(SEARCH("-",H12)),IFERROR(ROUND(MAX(0,MOD(TIMEVALUE(TRIM(MID(H12,SEARCH("-",H12)+1,20)))-TIMEVALUE(TRIM(LEFT(H12,SEARCH("-",H12)-1))),1)*24-Settings!$E$3/60),2),0),IFERROR(VLOOKUP(H12,Settings!$A$7:$E$16,5,FALSE),0)))</f>
        <v/>
      </c>
      <c r="I38" s="29">
        <f>IF(I12="",0,IF(ISNUMBER(SEARCH("-",I12)),IFERROR(ROUND(MAX(0,MOD(TIMEVALUE(TRIM(MID(I12,SEARCH("-",I12)+1,20)))-TIMEVALUE(TRIM(LEFT(I12,SEARCH("-",I12)-1))),1)*24-Settings!$E$3/60),2),0),IFERROR(VLOOKUP(I12,Settings!$A$7:$E$16,5,FALSE),0)))</f>
        <v/>
      </c>
      <c r="J38" s="29">
        <f>IF(J12="",0,IF(ISNUMBER(SEARCH("-",J12)),IFERROR(ROUND(MAX(0,MOD(TIMEVALUE(TRIM(MID(J12,SEARCH("-",J12)+1,20)))-TIMEVALUE(TRIM(LEFT(J12,SEARCH("-",J12)-1))),1)*24-Settings!$E$3/60),2),0),IFERROR(VLOOKUP(J12,Settings!$A$7:$E$16,5,FALSE),0)))</f>
        <v/>
      </c>
      <c r="K38" s="29">
        <f>IF(K12="",0,IF(ISNUMBER(SEARCH("-",K12)),IFERROR(ROUND(MAX(0,MOD(TIMEVALUE(TRIM(MID(K12,SEARCH("-",K12)+1,20)))-TIMEVALUE(TRIM(LEFT(K12,SEARCH("-",K12)-1))),1)*24-Settings!$E$3/60),2),0),IFERROR(VLOOKUP(K12,Settings!$A$7:$E$16,5,FALSE),0)))</f>
        <v/>
      </c>
      <c r="L38" s="30">
        <f>SUM(E38:K38)</f>
        <v/>
      </c>
    </row>
    <row r="39">
      <c r="A39" s="27" t="n"/>
      <c r="B39" s="28">
        <f>IF(B13="","",B13)</f>
        <v/>
      </c>
      <c r="C39" s="27" t="n"/>
      <c r="D39" s="27" t="n"/>
      <c r="E39" s="29">
        <f>IF(E13="",0,IF(ISNUMBER(SEARCH("-",E13)),IFERROR(ROUND(MAX(0,MOD(TIMEVALUE(TRIM(MID(E13,SEARCH("-",E13)+1,20)))-TIMEVALUE(TRIM(LEFT(E13,SEARCH("-",E13)-1))),1)*24-Settings!$E$3/60),2),0),IFERROR(VLOOKUP(E13,Settings!$A$7:$E$16,5,FALSE),0)))</f>
        <v/>
      </c>
      <c r="F39" s="29">
        <f>IF(F13="",0,IF(ISNUMBER(SEARCH("-",F13)),IFERROR(ROUND(MAX(0,MOD(TIMEVALUE(TRIM(MID(F13,SEARCH("-",F13)+1,20)))-TIMEVALUE(TRIM(LEFT(F13,SEARCH("-",F13)-1))),1)*24-Settings!$E$3/60),2),0),IFERROR(VLOOKUP(F13,Settings!$A$7:$E$16,5,FALSE),0)))</f>
        <v/>
      </c>
      <c r="G39" s="29">
        <f>IF(G13="",0,IF(ISNUMBER(SEARCH("-",G13)),IFERROR(ROUND(MAX(0,MOD(TIMEVALUE(TRIM(MID(G13,SEARCH("-",G13)+1,20)))-TIMEVALUE(TRIM(LEFT(G13,SEARCH("-",G13)-1))),1)*24-Settings!$E$3/60),2),0),IFERROR(VLOOKUP(G13,Settings!$A$7:$E$16,5,FALSE),0)))</f>
        <v/>
      </c>
      <c r="H39" s="29">
        <f>IF(H13="",0,IF(ISNUMBER(SEARCH("-",H13)),IFERROR(ROUND(MAX(0,MOD(TIMEVALUE(TRIM(MID(H13,SEARCH("-",H13)+1,20)))-TIMEVALUE(TRIM(LEFT(H13,SEARCH("-",H13)-1))),1)*24-Settings!$E$3/60),2),0),IFERROR(VLOOKUP(H13,Settings!$A$7:$E$16,5,FALSE),0)))</f>
        <v/>
      </c>
      <c r="I39" s="29">
        <f>IF(I13="",0,IF(ISNUMBER(SEARCH("-",I13)),IFERROR(ROUND(MAX(0,MOD(TIMEVALUE(TRIM(MID(I13,SEARCH("-",I13)+1,20)))-TIMEVALUE(TRIM(LEFT(I13,SEARCH("-",I13)-1))),1)*24-Settings!$E$3/60),2),0),IFERROR(VLOOKUP(I13,Settings!$A$7:$E$16,5,FALSE),0)))</f>
        <v/>
      </c>
      <c r="J39" s="29">
        <f>IF(J13="",0,IF(ISNUMBER(SEARCH("-",J13)),IFERROR(ROUND(MAX(0,MOD(TIMEVALUE(TRIM(MID(J13,SEARCH("-",J13)+1,20)))-TIMEVALUE(TRIM(LEFT(J13,SEARCH("-",J13)-1))),1)*24-Settings!$E$3/60),2),0),IFERROR(VLOOKUP(J13,Settings!$A$7:$E$16,5,FALSE),0)))</f>
        <v/>
      </c>
      <c r="K39" s="29">
        <f>IF(K13="",0,IF(ISNUMBER(SEARCH("-",K13)),IFERROR(ROUND(MAX(0,MOD(TIMEVALUE(TRIM(MID(K13,SEARCH("-",K13)+1,20)))-TIMEVALUE(TRIM(LEFT(K13,SEARCH("-",K13)-1))),1)*24-Settings!$E$3/60),2),0),IFERROR(VLOOKUP(K13,Settings!$A$7:$E$16,5,FALSE),0)))</f>
        <v/>
      </c>
      <c r="L39" s="30">
        <f>SUM(E39:K39)</f>
        <v/>
      </c>
    </row>
    <row r="40">
      <c r="A40" s="27" t="n"/>
      <c r="B40" s="28">
        <f>IF(B14="","",B14)</f>
        <v/>
      </c>
      <c r="C40" s="27" t="n"/>
      <c r="D40" s="27" t="n"/>
      <c r="E40" s="29">
        <f>IF(E14="",0,IF(ISNUMBER(SEARCH("-",E14)),IFERROR(ROUND(MAX(0,MOD(TIMEVALUE(TRIM(MID(E14,SEARCH("-",E14)+1,20)))-TIMEVALUE(TRIM(LEFT(E14,SEARCH("-",E14)-1))),1)*24-Settings!$E$3/60),2),0),IFERROR(VLOOKUP(E14,Settings!$A$7:$E$16,5,FALSE),0)))</f>
        <v/>
      </c>
      <c r="F40" s="29">
        <f>IF(F14="",0,IF(ISNUMBER(SEARCH("-",F14)),IFERROR(ROUND(MAX(0,MOD(TIMEVALUE(TRIM(MID(F14,SEARCH("-",F14)+1,20)))-TIMEVALUE(TRIM(LEFT(F14,SEARCH("-",F14)-1))),1)*24-Settings!$E$3/60),2),0),IFERROR(VLOOKUP(F14,Settings!$A$7:$E$16,5,FALSE),0)))</f>
        <v/>
      </c>
      <c r="G40" s="29">
        <f>IF(G14="",0,IF(ISNUMBER(SEARCH("-",G14)),IFERROR(ROUND(MAX(0,MOD(TIMEVALUE(TRIM(MID(G14,SEARCH("-",G14)+1,20)))-TIMEVALUE(TRIM(LEFT(G14,SEARCH("-",G14)-1))),1)*24-Settings!$E$3/60),2),0),IFERROR(VLOOKUP(G14,Settings!$A$7:$E$16,5,FALSE),0)))</f>
        <v/>
      </c>
      <c r="H40" s="29">
        <f>IF(H14="",0,IF(ISNUMBER(SEARCH("-",H14)),IFERROR(ROUND(MAX(0,MOD(TIMEVALUE(TRIM(MID(H14,SEARCH("-",H14)+1,20)))-TIMEVALUE(TRIM(LEFT(H14,SEARCH("-",H14)-1))),1)*24-Settings!$E$3/60),2),0),IFERROR(VLOOKUP(H14,Settings!$A$7:$E$16,5,FALSE),0)))</f>
        <v/>
      </c>
      <c r="I40" s="29">
        <f>IF(I14="",0,IF(ISNUMBER(SEARCH("-",I14)),IFERROR(ROUND(MAX(0,MOD(TIMEVALUE(TRIM(MID(I14,SEARCH("-",I14)+1,20)))-TIMEVALUE(TRIM(LEFT(I14,SEARCH("-",I14)-1))),1)*24-Settings!$E$3/60),2),0),IFERROR(VLOOKUP(I14,Settings!$A$7:$E$16,5,FALSE),0)))</f>
        <v/>
      </c>
      <c r="J40" s="29">
        <f>IF(J14="",0,IF(ISNUMBER(SEARCH("-",J14)),IFERROR(ROUND(MAX(0,MOD(TIMEVALUE(TRIM(MID(J14,SEARCH("-",J14)+1,20)))-TIMEVALUE(TRIM(LEFT(J14,SEARCH("-",J14)-1))),1)*24-Settings!$E$3/60),2),0),IFERROR(VLOOKUP(J14,Settings!$A$7:$E$16,5,FALSE),0)))</f>
        <v/>
      </c>
      <c r="K40" s="29">
        <f>IF(K14="",0,IF(ISNUMBER(SEARCH("-",K14)),IFERROR(ROUND(MAX(0,MOD(TIMEVALUE(TRIM(MID(K14,SEARCH("-",K14)+1,20)))-TIMEVALUE(TRIM(LEFT(K14,SEARCH("-",K14)-1))),1)*24-Settings!$E$3/60),2),0),IFERROR(VLOOKUP(K14,Settings!$A$7:$E$16,5,FALSE),0)))</f>
        <v/>
      </c>
      <c r="L40" s="30">
        <f>SUM(E40:K40)</f>
        <v/>
      </c>
    </row>
    <row r="41">
      <c r="A41" s="27" t="n"/>
      <c r="B41" s="28">
        <f>IF(B15="","",B15)</f>
        <v/>
      </c>
      <c r="C41" s="27" t="n"/>
      <c r="D41" s="27" t="n"/>
      <c r="E41" s="29">
        <f>IF(E15="",0,IF(ISNUMBER(SEARCH("-",E15)),IFERROR(ROUND(MAX(0,MOD(TIMEVALUE(TRIM(MID(E15,SEARCH("-",E15)+1,20)))-TIMEVALUE(TRIM(LEFT(E15,SEARCH("-",E15)-1))),1)*24-Settings!$E$3/60),2),0),IFERROR(VLOOKUP(E15,Settings!$A$7:$E$16,5,FALSE),0)))</f>
        <v/>
      </c>
      <c r="F41" s="29">
        <f>IF(F15="",0,IF(ISNUMBER(SEARCH("-",F15)),IFERROR(ROUND(MAX(0,MOD(TIMEVALUE(TRIM(MID(F15,SEARCH("-",F15)+1,20)))-TIMEVALUE(TRIM(LEFT(F15,SEARCH("-",F15)-1))),1)*24-Settings!$E$3/60),2),0),IFERROR(VLOOKUP(F15,Settings!$A$7:$E$16,5,FALSE),0)))</f>
        <v/>
      </c>
      <c r="G41" s="29">
        <f>IF(G15="",0,IF(ISNUMBER(SEARCH("-",G15)),IFERROR(ROUND(MAX(0,MOD(TIMEVALUE(TRIM(MID(G15,SEARCH("-",G15)+1,20)))-TIMEVALUE(TRIM(LEFT(G15,SEARCH("-",G15)-1))),1)*24-Settings!$E$3/60),2),0),IFERROR(VLOOKUP(G15,Settings!$A$7:$E$16,5,FALSE),0)))</f>
        <v/>
      </c>
      <c r="H41" s="29">
        <f>IF(H15="",0,IF(ISNUMBER(SEARCH("-",H15)),IFERROR(ROUND(MAX(0,MOD(TIMEVALUE(TRIM(MID(H15,SEARCH("-",H15)+1,20)))-TIMEVALUE(TRIM(LEFT(H15,SEARCH("-",H15)-1))),1)*24-Settings!$E$3/60),2),0),IFERROR(VLOOKUP(H15,Settings!$A$7:$E$16,5,FALSE),0)))</f>
        <v/>
      </c>
      <c r="I41" s="29">
        <f>IF(I15="",0,IF(ISNUMBER(SEARCH("-",I15)),IFERROR(ROUND(MAX(0,MOD(TIMEVALUE(TRIM(MID(I15,SEARCH("-",I15)+1,20)))-TIMEVALUE(TRIM(LEFT(I15,SEARCH("-",I15)-1))),1)*24-Settings!$E$3/60),2),0),IFERROR(VLOOKUP(I15,Settings!$A$7:$E$16,5,FALSE),0)))</f>
        <v/>
      </c>
      <c r="J41" s="29">
        <f>IF(J15="",0,IF(ISNUMBER(SEARCH("-",J15)),IFERROR(ROUND(MAX(0,MOD(TIMEVALUE(TRIM(MID(J15,SEARCH("-",J15)+1,20)))-TIMEVALUE(TRIM(LEFT(J15,SEARCH("-",J15)-1))),1)*24-Settings!$E$3/60),2),0),IFERROR(VLOOKUP(J15,Settings!$A$7:$E$16,5,FALSE),0)))</f>
        <v/>
      </c>
      <c r="K41" s="29">
        <f>IF(K15="",0,IF(ISNUMBER(SEARCH("-",K15)),IFERROR(ROUND(MAX(0,MOD(TIMEVALUE(TRIM(MID(K15,SEARCH("-",K15)+1,20)))-TIMEVALUE(TRIM(LEFT(K15,SEARCH("-",K15)-1))),1)*24-Settings!$E$3/60),2),0),IFERROR(VLOOKUP(K15,Settings!$A$7:$E$16,5,FALSE),0)))</f>
        <v/>
      </c>
      <c r="L41" s="30">
        <f>SUM(E41:K41)</f>
        <v/>
      </c>
    </row>
    <row r="42">
      <c r="A42" s="27" t="n"/>
      <c r="B42" s="28">
        <f>IF(B16="","",B16)</f>
        <v/>
      </c>
      <c r="C42" s="27" t="n"/>
      <c r="D42" s="27" t="n"/>
      <c r="E42" s="29">
        <f>IF(E16="",0,IF(ISNUMBER(SEARCH("-",E16)),IFERROR(ROUND(MAX(0,MOD(TIMEVALUE(TRIM(MID(E16,SEARCH("-",E16)+1,20)))-TIMEVALUE(TRIM(LEFT(E16,SEARCH("-",E16)-1))),1)*24-Settings!$E$3/60),2),0),IFERROR(VLOOKUP(E16,Settings!$A$7:$E$16,5,FALSE),0)))</f>
        <v/>
      </c>
      <c r="F42" s="29">
        <f>IF(F16="",0,IF(ISNUMBER(SEARCH("-",F16)),IFERROR(ROUND(MAX(0,MOD(TIMEVALUE(TRIM(MID(F16,SEARCH("-",F16)+1,20)))-TIMEVALUE(TRIM(LEFT(F16,SEARCH("-",F16)-1))),1)*24-Settings!$E$3/60),2),0),IFERROR(VLOOKUP(F16,Settings!$A$7:$E$16,5,FALSE),0)))</f>
        <v/>
      </c>
      <c r="G42" s="29">
        <f>IF(G16="",0,IF(ISNUMBER(SEARCH("-",G16)),IFERROR(ROUND(MAX(0,MOD(TIMEVALUE(TRIM(MID(G16,SEARCH("-",G16)+1,20)))-TIMEVALUE(TRIM(LEFT(G16,SEARCH("-",G16)-1))),1)*24-Settings!$E$3/60),2),0),IFERROR(VLOOKUP(G16,Settings!$A$7:$E$16,5,FALSE),0)))</f>
        <v/>
      </c>
      <c r="H42" s="29">
        <f>IF(H16="",0,IF(ISNUMBER(SEARCH("-",H16)),IFERROR(ROUND(MAX(0,MOD(TIMEVALUE(TRIM(MID(H16,SEARCH("-",H16)+1,20)))-TIMEVALUE(TRIM(LEFT(H16,SEARCH("-",H16)-1))),1)*24-Settings!$E$3/60),2),0),IFERROR(VLOOKUP(H16,Settings!$A$7:$E$16,5,FALSE),0)))</f>
        <v/>
      </c>
      <c r="I42" s="29">
        <f>IF(I16="",0,IF(ISNUMBER(SEARCH("-",I16)),IFERROR(ROUND(MAX(0,MOD(TIMEVALUE(TRIM(MID(I16,SEARCH("-",I16)+1,20)))-TIMEVALUE(TRIM(LEFT(I16,SEARCH("-",I16)-1))),1)*24-Settings!$E$3/60),2),0),IFERROR(VLOOKUP(I16,Settings!$A$7:$E$16,5,FALSE),0)))</f>
        <v/>
      </c>
      <c r="J42" s="29">
        <f>IF(J16="",0,IF(ISNUMBER(SEARCH("-",J16)),IFERROR(ROUND(MAX(0,MOD(TIMEVALUE(TRIM(MID(J16,SEARCH("-",J16)+1,20)))-TIMEVALUE(TRIM(LEFT(J16,SEARCH("-",J16)-1))),1)*24-Settings!$E$3/60),2),0),IFERROR(VLOOKUP(J16,Settings!$A$7:$E$16,5,FALSE),0)))</f>
        <v/>
      </c>
      <c r="K42" s="29">
        <f>IF(K16="",0,IF(ISNUMBER(SEARCH("-",K16)),IFERROR(ROUND(MAX(0,MOD(TIMEVALUE(TRIM(MID(K16,SEARCH("-",K16)+1,20)))-TIMEVALUE(TRIM(LEFT(K16,SEARCH("-",K16)-1))),1)*24-Settings!$E$3/60),2),0),IFERROR(VLOOKUP(K16,Settings!$A$7:$E$16,5,FALSE),0)))</f>
        <v/>
      </c>
      <c r="L42" s="30">
        <f>SUM(E42:K42)</f>
        <v/>
      </c>
    </row>
    <row r="43">
      <c r="A43" s="27" t="n"/>
      <c r="B43" s="28">
        <f>IF(B17="","",B17)</f>
        <v/>
      </c>
      <c r="C43" s="27" t="n"/>
      <c r="D43" s="27" t="n"/>
      <c r="E43" s="29">
        <f>IF(E17="",0,IF(ISNUMBER(SEARCH("-",E17)),IFERROR(ROUND(MAX(0,MOD(TIMEVALUE(TRIM(MID(E17,SEARCH("-",E17)+1,20)))-TIMEVALUE(TRIM(LEFT(E17,SEARCH("-",E17)-1))),1)*24-Settings!$E$3/60),2),0),IFERROR(VLOOKUP(E17,Settings!$A$7:$E$16,5,FALSE),0)))</f>
        <v/>
      </c>
      <c r="F43" s="29">
        <f>IF(F17="",0,IF(ISNUMBER(SEARCH("-",F17)),IFERROR(ROUND(MAX(0,MOD(TIMEVALUE(TRIM(MID(F17,SEARCH("-",F17)+1,20)))-TIMEVALUE(TRIM(LEFT(F17,SEARCH("-",F17)-1))),1)*24-Settings!$E$3/60),2),0),IFERROR(VLOOKUP(F17,Settings!$A$7:$E$16,5,FALSE),0)))</f>
        <v/>
      </c>
      <c r="G43" s="29">
        <f>IF(G17="",0,IF(ISNUMBER(SEARCH("-",G17)),IFERROR(ROUND(MAX(0,MOD(TIMEVALUE(TRIM(MID(G17,SEARCH("-",G17)+1,20)))-TIMEVALUE(TRIM(LEFT(G17,SEARCH("-",G17)-1))),1)*24-Settings!$E$3/60),2),0),IFERROR(VLOOKUP(G17,Settings!$A$7:$E$16,5,FALSE),0)))</f>
        <v/>
      </c>
      <c r="H43" s="29">
        <f>IF(H17="",0,IF(ISNUMBER(SEARCH("-",H17)),IFERROR(ROUND(MAX(0,MOD(TIMEVALUE(TRIM(MID(H17,SEARCH("-",H17)+1,20)))-TIMEVALUE(TRIM(LEFT(H17,SEARCH("-",H17)-1))),1)*24-Settings!$E$3/60),2),0),IFERROR(VLOOKUP(H17,Settings!$A$7:$E$16,5,FALSE),0)))</f>
        <v/>
      </c>
      <c r="I43" s="29">
        <f>IF(I17="",0,IF(ISNUMBER(SEARCH("-",I17)),IFERROR(ROUND(MAX(0,MOD(TIMEVALUE(TRIM(MID(I17,SEARCH("-",I17)+1,20)))-TIMEVALUE(TRIM(LEFT(I17,SEARCH("-",I17)-1))),1)*24-Settings!$E$3/60),2),0),IFERROR(VLOOKUP(I17,Settings!$A$7:$E$16,5,FALSE),0)))</f>
        <v/>
      </c>
      <c r="J43" s="29">
        <f>IF(J17="",0,IF(ISNUMBER(SEARCH("-",J17)),IFERROR(ROUND(MAX(0,MOD(TIMEVALUE(TRIM(MID(J17,SEARCH("-",J17)+1,20)))-TIMEVALUE(TRIM(LEFT(J17,SEARCH("-",J17)-1))),1)*24-Settings!$E$3/60),2),0),IFERROR(VLOOKUP(J17,Settings!$A$7:$E$16,5,FALSE),0)))</f>
        <v/>
      </c>
      <c r="K43" s="29">
        <f>IF(K17="",0,IF(ISNUMBER(SEARCH("-",K17)),IFERROR(ROUND(MAX(0,MOD(TIMEVALUE(TRIM(MID(K17,SEARCH("-",K17)+1,20)))-TIMEVALUE(TRIM(LEFT(K17,SEARCH("-",K17)-1))),1)*24-Settings!$E$3/60),2),0),IFERROR(VLOOKUP(K17,Settings!$A$7:$E$16,5,FALSE),0)))</f>
        <v/>
      </c>
      <c r="L43" s="30">
        <f>SUM(E43:K43)</f>
        <v/>
      </c>
    </row>
    <row r="44">
      <c r="A44" s="27" t="n"/>
      <c r="B44" s="28">
        <f>IF(B18="","",B18)</f>
        <v/>
      </c>
      <c r="C44" s="27" t="n"/>
      <c r="D44" s="27" t="n"/>
      <c r="E44" s="29">
        <f>IF(E18="",0,IF(ISNUMBER(SEARCH("-",E18)),IFERROR(ROUND(MAX(0,MOD(TIMEVALUE(TRIM(MID(E18,SEARCH("-",E18)+1,20)))-TIMEVALUE(TRIM(LEFT(E18,SEARCH("-",E18)-1))),1)*24-Settings!$E$3/60),2),0),IFERROR(VLOOKUP(E18,Settings!$A$7:$E$16,5,FALSE),0)))</f>
        <v/>
      </c>
      <c r="F44" s="29">
        <f>IF(F18="",0,IF(ISNUMBER(SEARCH("-",F18)),IFERROR(ROUND(MAX(0,MOD(TIMEVALUE(TRIM(MID(F18,SEARCH("-",F18)+1,20)))-TIMEVALUE(TRIM(LEFT(F18,SEARCH("-",F18)-1))),1)*24-Settings!$E$3/60),2),0),IFERROR(VLOOKUP(F18,Settings!$A$7:$E$16,5,FALSE),0)))</f>
        <v/>
      </c>
      <c r="G44" s="29">
        <f>IF(G18="",0,IF(ISNUMBER(SEARCH("-",G18)),IFERROR(ROUND(MAX(0,MOD(TIMEVALUE(TRIM(MID(G18,SEARCH("-",G18)+1,20)))-TIMEVALUE(TRIM(LEFT(G18,SEARCH("-",G18)-1))),1)*24-Settings!$E$3/60),2),0),IFERROR(VLOOKUP(G18,Settings!$A$7:$E$16,5,FALSE),0)))</f>
        <v/>
      </c>
      <c r="H44" s="29">
        <f>IF(H18="",0,IF(ISNUMBER(SEARCH("-",H18)),IFERROR(ROUND(MAX(0,MOD(TIMEVALUE(TRIM(MID(H18,SEARCH("-",H18)+1,20)))-TIMEVALUE(TRIM(LEFT(H18,SEARCH("-",H18)-1))),1)*24-Settings!$E$3/60),2),0),IFERROR(VLOOKUP(H18,Settings!$A$7:$E$16,5,FALSE),0)))</f>
        <v/>
      </c>
      <c r="I44" s="29">
        <f>IF(I18="",0,IF(ISNUMBER(SEARCH("-",I18)),IFERROR(ROUND(MAX(0,MOD(TIMEVALUE(TRIM(MID(I18,SEARCH("-",I18)+1,20)))-TIMEVALUE(TRIM(LEFT(I18,SEARCH("-",I18)-1))),1)*24-Settings!$E$3/60),2),0),IFERROR(VLOOKUP(I18,Settings!$A$7:$E$16,5,FALSE),0)))</f>
        <v/>
      </c>
      <c r="J44" s="29">
        <f>IF(J18="",0,IF(ISNUMBER(SEARCH("-",J18)),IFERROR(ROUND(MAX(0,MOD(TIMEVALUE(TRIM(MID(J18,SEARCH("-",J18)+1,20)))-TIMEVALUE(TRIM(LEFT(J18,SEARCH("-",J18)-1))),1)*24-Settings!$E$3/60),2),0),IFERROR(VLOOKUP(J18,Settings!$A$7:$E$16,5,FALSE),0)))</f>
        <v/>
      </c>
      <c r="K44" s="29">
        <f>IF(K18="",0,IF(ISNUMBER(SEARCH("-",K18)),IFERROR(ROUND(MAX(0,MOD(TIMEVALUE(TRIM(MID(K18,SEARCH("-",K18)+1,20)))-TIMEVALUE(TRIM(LEFT(K18,SEARCH("-",K18)-1))),1)*24-Settings!$E$3/60),2),0),IFERROR(VLOOKUP(K18,Settings!$A$7:$E$16,5,FALSE),0)))</f>
        <v/>
      </c>
      <c r="L44" s="30">
        <f>SUM(E44:K44)</f>
        <v/>
      </c>
    </row>
    <row r="45">
      <c r="A45" s="27" t="n"/>
      <c r="B45" s="28">
        <f>IF(B19="","",B19)</f>
        <v/>
      </c>
      <c r="C45" s="27" t="n"/>
      <c r="D45" s="27" t="n"/>
      <c r="E45" s="29">
        <f>IF(E19="",0,IF(ISNUMBER(SEARCH("-",E19)),IFERROR(ROUND(MAX(0,MOD(TIMEVALUE(TRIM(MID(E19,SEARCH("-",E19)+1,20)))-TIMEVALUE(TRIM(LEFT(E19,SEARCH("-",E19)-1))),1)*24-Settings!$E$3/60),2),0),IFERROR(VLOOKUP(E19,Settings!$A$7:$E$16,5,FALSE),0)))</f>
        <v/>
      </c>
      <c r="F45" s="29">
        <f>IF(F19="",0,IF(ISNUMBER(SEARCH("-",F19)),IFERROR(ROUND(MAX(0,MOD(TIMEVALUE(TRIM(MID(F19,SEARCH("-",F19)+1,20)))-TIMEVALUE(TRIM(LEFT(F19,SEARCH("-",F19)-1))),1)*24-Settings!$E$3/60),2),0),IFERROR(VLOOKUP(F19,Settings!$A$7:$E$16,5,FALSE),0)))</f>
        <v/>
      </c>
      <c r="G45" s="29">
        <f>IF(G19="",0,IF(ISNUMBER(SEARCH("-",G19)),IFERROR(ROUND(MAX(0,MOD(TIMEVALUE(TRIM(MID(G19,SEARCH("-",G19)+1,20)))-TIMEVALUE(TRIM(LEFT(G19,SEARCH("-",G19)-1))),1)*24-Settings!$E$3/60),2),0),IFERROR(VLOOKUP(G19,Settings!$A$7:$E$16,5,FALSE),0)))</f>
        <v/>
      </c>
      <c r="H45" s="29">
        <f>IF(H19="",0,IF(ISNUMBER(SEARCH("-",H19)),IFERROR(ROUND(MAX(0,MOD(TIMEVALUE(TRIM(MID(H19,SEARCH("-",H19)+1,20)))-TIMEVALUE(TRIM(LEFT(H19,SEARCH("-",H19)-1))),1)*24-Settings!$E$3/60),2),0),IFERROR(VLOOKUP(H19,Settings!$A$7:$E$16,5,FALSE),0)))</f>
        <v/>
      </c>
      <c r="I45" s="29">
        <f>IF(I19="",0,IF(ISNUMBER(SEARCH("-",I19)),IFERROR(ROUND(MAX(0,MOD(TIMEVALUE(TRIM(MID(I19,SEARCH("-",I19)+1,20)))-TIMEVALUE(TRIM(LEFT(I19,SEARCH("-",I19)-1))),1)*24-Settings!$E$3/60),2),0),IFERROR(VLOOKUP(I19,Settings!$A$7:$E$16,5,FALSE),0)))</f>
        <v/>
      </c>
      <c r="J45" s="29">
        <f>IF(J19="",0,IF(ISNUMBER(SEARCH("-",J19)),IFERROR(ROUND(MAX(0,MOD(TIMEVALUE(TRIM(MID(J19,SEARCH("-",J19)+1,20)))-TIMEVALUE(TRIM(LEFT(J19,SEARCH("-",J19)-1))),1)*24-Settings!$E$3/60),2),0),IFERROR(VLOOKUP(J19,Settings!$A$7:$E$16,5,FALSE),0)))</f>
        <v/>
      </c>
      <c r="K45" s="29">
        <f>IF(K19="",0,IF(ISNUMBER(SEARCH("-",K19)),IFERROR(ROUND(MAX(0,MOD(TIMEVALUE(TRIM(MID(K19,SEARCH("-",K19)+1,20)))-TIMEVALUE(TRIM(LEFT(K19,SEARCH("-",K19)-1))),1)*24-Settings!$E$3/60),2),0),IFERROR(VLOOKUP(K19,Settings!$A$7:$E$16,5,FALSE),0)))</f>
        <v/>
      </c>
      <c r="L45" s="30">
        <f>SUM(E45:K45)</f>
        <v/>
      </c>
    </row>
    <row r="46">
      <c r="A46" s="27" t="n"/>
      <c r="B46" s="28">
        <f>IF(B20="","",B20)</f>
        <v/>
      </c>
      <c r="C46" s="27" t="n"/>
      <c r="D46" s="27" t="n"/>
      <c r="E46" s="29">
        <f>IF(E20="",0,IF(ISNUMBER(SEARCH("-",E20)),IFERROR(ROUND(MAX(0,MOD(TIMEVALUE(TRIM(MID(E20,SEARCH("-",E20)+1,20)))-TIMEVALUE(TRIM(LEFT(E20,SEARCH("-",E20)-1))),1)*24-Settings!$E$3/60),2),0),IFERROR(VLOOKUP(E20,Settings!$A$7:$E$16,5,FALSE),0)))</f>
        <v/>
      </c>
      <c r="F46" s="29">
        <f>IF(F20="",0,IF(ISNUMBER(SEARCH("-",F20)),IFERROR(ROUND(MAX(0,MOD(TIMEVALUE(TRIM(MID(F20,SEARCH("-",F20)+1,20)))-TIMEVALUE(TRIM(LEFT(F20,SEARCH("-",F20)-1))),1)*24-Settings!$E$3/60),2),0),IFERROR(VLOOKUP(F20,Settings!$A$7:$E$16,5,FALSE),0)))</f>
        <v/>
      </c>
      <c r="G46" s="29">
        <f>IF(G20="",0,IF(ISNUMBER(SEARCH("-",G20)),IFERROR(ROUND(MAX(0,MOD(TIMEVALUE(TRIM(MID(G20,SEARCH("-",G20)+1,20)))-TIMEVALUE(TRIM(LEFT(G20,SEARCH("-",G20)-1))),1)*24-Settings!$E$3/60),2),0),IFERROR(VLOOKUP(G20,Settings!$A$7:$E$16,5,FALSE),0)))</f>
        <v/>
      </c>
      <c r="H46" s="29">
        <f>IF(H20="",0,IF(ISNUMBER(SEARCH("-",H20)),IFERROR(ROUND(MAX(0,MOD(TIMEVALUE(TRIM(MID(H20,SEARCH("-",H20)+1,20)))-TIMEVALUE(TRIM(LEFT(H20,SEARCH("-",H20)-1))),1)*24-Settings!$E$3/60),2),0),IFERROR(VLOOKUP(H20,Settings!$A$7:$E$16,5,FALSE),0)))</f>
        <v/>
      </c>
      <c r="I46" s="29">
        <f>IF(I20="",0,IF(ISNUMBER(SEARCH("-",I20)),IFERROR(ROUND(MAX(0,MOD(TIMEVALUE(TRIM(MID(I20,SEARCH("-",I20)+1,20)))-TIMEVALUE(TRIM(LEFT(I20,SEARCH("-",I20)-1))),1)*24-Settings!$E$3/60),2),0),IFERROR(VLOOKUP(I20,Settings!$A$7:$E$16,5,FALSE),0)))</f>
        <v/>
      </c>
      <c r="J46" s="29">
        <f>IF(J20="",0,IF(ISNUMBER(SEARCH("-",J20)),IFERROR(ROUND(MAX(0,MOD(TIMEVALUE(TRIM(MID(J20,SEARCH("-",J20)+1,20)))-TIMEVALUE(TRIM(LEFT(J20,SEARCH("-",J20)-1))),1)*24-Settings!$E$3/60),2),0),IFERROR(VLOOKUP(J20,Settings!$A$7:$E$16,5,FALSE),0)))</f>
        <v/>
      </c>
      <c r="K46" s="29">
        <f>IF(K20="",0,IF(ISNUMBER(SEARCH("-",K20)),IFERROR(ROUND(MAX(0,MOD(TIMEVALUE(TRIM(MID(K20,SEARCH("-",K20)+1,20)))-TIMEVALUE(TRIM(LEFT(K20,SEARCH("-",K20)-1))),1)*24-Settings!$E$3/60),2),0),IFERROR(VLOOKUP(K20,Settings!$A$7:$E$16,5,FALSE),0)))</f>
        <v/>
      </c>
      <c r="L46" s="30">
        <f>SUM(E46:K46)</f>
        <v/>
      </c>
    </row>
    <row r="47">
      <c r="A47" s="27" t="n"/>
      <c r="B47" s="28">
        <f>IF(B21="","",B21)</f>
        <v/>
      </c>
      <c r="C47" s="27" t="n"/>
      <c r="D47" s="27" t="n"/>
      <c r="E47" s="29">
        <f>IF(E21="",0,IF(ISNUMBER(SEARCH("-",E21)),IFERROR(ROUND(MAX(0,MOD(TIMEVALUE(TRIM(MID(E21,SEARCH("-",E21)+1,20)))-TIMEVALUE(TRIM(LEFT(E21,SEARCH("-",E21)-1))),1)*24-Settings!$E$3/60),2),0),IFERROR(VLOOKUP(E21,Settings!$A$7:$E$16,5,FALSE),0)))</f>
        <v/>
      </c>
      <c r="F47" s="29">
        <f>IF(F21="",0,IF(ISNUMBER(SEARCH("-",F21)),IFERROR(ROUND(MAX(0,MOD(TIMEVALUE(TRIM(MID(F21,SEARCH("-",F21)+1,20)))-TIMEVALUE(TRIM(LEFT(F21,SEARCH("-",F21)-1))),1)*24-Settings!$E$3/60),2),0),IFERROR(VLOOKUP(F21,Settings!$A$7:$E$16,5,FALSE),0)))</f>
        <v/>
      </c>
      <c r="G47" s="29">
        <f>IF(G21="",0,IF(ISNUMBER(SEARCH("-",G21)),IFERROR(ROUND(MAX(0,MOD(TIMEVALUE(TRIM(MID(G21,SEARCH("-",G21)+1,20)))-TIMEVALUE(TRIM(LEFT(G21,SEARCH("-",G21)-1))),1)*24-Settings!$E$3/60),2),0),IFERROR(VLOOKUP(G21,Settings!$A$7:$E$16,5,FALSE),0)))</f>
        <v/>
      </c>
      <c r="H47" s="29">
        <f>IF(H21="",0,IF(ISNUMBER(SEARCH("-",H21)),IFERROR(ROUND(MAX(0,MOD(TIMEVALUE(TRIM(MID(H21,SEARCH("-",H21)+1,20)))-TIMEVALUE(TRIM(LEFT(H21,SEARCH("-",H21)-1))),1)*24-Settings!$E$3/60),2),0),IFERROR(VLOOKUP(H21,Settings!$A$7:$E$16,5,FALSE),0)))</f>
        <v/>
      </c>
      <c r="I47" s="29">
        <f>IF(I21="",0,IF(ISNUMBER(SEARCH("-",I21)),IFERROR(ROUND(MAX(0,MOD(TIMEVALUE(TRIM(MID(I21,SEARCH("-",I21)+1,20)))-TIMEVALUE(TRIM(LEFT(I21,SEARCH("-",I21)-1))),1)*24-Settings!$E$3/60),2),0),IFERROR(VLOOKUP(I21,Settings!$A$7:$E$16,5,FALSE),0)))</f>
        <v/>
      </c>
      <c r="J47" s="29">
        <f>IF(J21="",0,IF(ISNUMBER(SEARCH("-",J21)),IFERROR(ROUND(MAX(0,MOD(TIMEVALUE(TRIM(MID(J21,SEARCH("-",J21)+1,20)))-TIMEVALUE(TRIM(LEFT(J21,SEARCH("-",J21)-1))),1)*24-Settings!$E$3/60),2),0),IFERROR(VLOOKUP(J21,Settings!$A$7:$E$16,5,FALSE),0)))</f>
        <v/>
      </c>
      <c r="K47" s="29">
        <f>IF(K21="",0,IF(ISNUMBER(SEARCH("-",K21)),IFERROR(ROUND(MAX(0,MOD(TIMEVALUE(TRIM(MID(K21,SEARCH("-",K21)+1,20)))-TIMEVALUE(TRIM(LEFT(K21,SEARCH("-",K21)-1))),1)*24-Settings!$E$3/60),2),0),IFERROR(VLOOKUP(K21,Settings!$A$7:$E$16,5,FALSE),0)))</f>
        <v/>
      </c>
      <c r="L47" s="30">
        <f>SUM(E47:K47)</f>
        <v/>
      </c>
    </row>
    <row r="48">
      <c r="A48" s="27" t="n"/>
      <c r="B48" s="28">
        <f>IF(B22="","",B22)</f>
        <v/>
      </c>
      <c r="C48" s="27" t="n"/>
      <c r="D48" s="27" t="n"/>
      <c r="E48" s="29">
        <f>IF(E22="",0,IF(ISNUMBER(SEARCH("-",E22)),IFERROR(ROUND(MAX(0,MOD(TIMEVALUE(TRIM(MID(E22,SEARCH("-",E22)+1,20)))-TIMEVALUE(TRIM(LEFT(E22,SEARCH("-",E22)-1))),1)*24-Settings!$E$3/60),2),0),IFERROR(VLOOKUP(E22,Settings!$A$7:$E$16,5,FALSE),0)))</f>
        <v/>
      </c>
      <c r="F48" s="29">
        <f>IF(F22="",0,IF(ISNUMBER(SEARCH("-",F22)),IFERROR(ROUND(MAX(0,MOD(TIMEVALUE(TRIM(MID(F22,SEARCH("-",F22)+1,20)))-TIMEVALUE(TRIM(LEFT(F22,SEARCH("-",F22)-1))),1)*24-Settings!$E$3/60),2),0),IFERROR(VLOOKUP(F22,Settings!$A$7:$E$16,5,FALSE),0)))</f>
        <v/>
      </c>
      <c r="G48" s="29">
        <f>IF(G22="",0,IF(ISNUMBER(SEARCH("-",G22)),IFERROR(ROUND(MAX(0,MOD(TIMEVALUE(TRIM(MID(G22,SEARCH("-",G22)+1,20)))-TIMEVALUE(TRIM(LEFT(G22,SEARCH("-",G22)-1))),1)*24-Settings!$E$3/60),2),0),IFERROR(VLOOKUP(G22,Settings!$A$7:$E$16,5,FALSE),0)))</f>
        <v/>
      </c>
      <c r="H48" s="29">
        <f>IF(H22="",0,IF(ISNUMBER(SEARCH("-",H22)),IFERROR(ROUND(MAX(0,MOD(TIMEVALUE(TRIM(MID(H22,SEARCH("-",H22)+1,20)))-TIMEVALUE(TRIM(LEFT(H22,SEARCH("-",H22)-1))),1)*24-Settings!$E$3/60),2),0),IFERROR(VLOOKUP(H22,Settings!$A$7:$E$16,5,FALSE),0)))</f>
        <v/>
      </c>
      <c r="I48" s="29">
        <f>IF(I22="",0,IF(ISNUMBER(SEARCH("-",I22)),IFERROR(ROUND(MAX(0,MOD(TIMEVALUE(TRIM(MID(I22,SEARCH("-",I22)+1,20)))-TIMEVALUE(TRIM(LEFT(I22,SEARCH("-",I22)-1))),1)*24-Settings!$E$3/60),2),0),IFERROR(VLOOKUP(I22,Settings!$A$7:$E$16,5,FALSE),0)))</f>
        <v/>
      </c>
      <c r="J48" s="29">
        <f>IF(J22="",0,IF(ISNUMBER(SEARCH("-",J22)),IFERROR(ROUND(MAX(0,MOD(TIMEVALUE(TRIM(MID(J22,SEARCH("-",J22)+1,20)))-TIMEVALUE(TRIM(LEFT(J22,SEARCH("-",J22)-1))),1)*24-Settings!$E$3/60),2),0),IFERROR(VLOOKUP(J22,Settings!$A$7:$E$16,5,FALSE),0)))</f>
        <v/>
      </c>
      <c r="K48" s="29">
        <f>IF(K22="",0,IF(ISNUMBER(SEARCH("-",K22)),IFERROR(ROUND(MAX(0,MOD(TIMEVALUE(TRIM(MID(K22,SEARCH("-",K22)+1,20)))-TIMEVALUE(TRIM(LEFT(K22,SEARCH("-",K22)-1))),1)*24-Settings!$E$3/60),2),0),IFERROR(VLOOKUP(K22,Settings!$A$7:$E$16,5,FALSE),0)))</f>
        <v/>
      </c>
      <c r="L48" s="30">
        <f>SUM(E48:K48)</f>
        <v/>
      </c>
    </row>
    <row r="49">
      <c r="A49" s="27" t="n"/>
      <c r="B49" s="28">
        <f>IF(B23="","",B23)</f>
        <v/>
      </c>
      <c r="C49" s="27" t="n"/>
      <c r="D49" s="27" t="n"/>
      <c r="E49" s="29">
        <f>IF(E23="",0,IF(ISNUMBER(SEARCH("-",E23)),IFERROR(ROUND(MAX(0,MOD(TIMEVALUE(TRIM(MID(E23,SEARCH("-",E23)+1,20)))-TIMEVALUE(TRIM(LEFT(E23,SEARCH("-",E23)-1))),1)*24-Settings!$E$3/60),2),0),IFERROR(VLOOKUP(E23,Settings!$A$7:$E$16,5,FALSE),0)))</f>
        <v/>
      </c>
      <c r="F49" s="29">
        <f>IF(F23="",0,IF(ISNUMBER(SEARCH("-",F23)),IFERROR(ROUND(MAX(0,MOD(TIMEVALUE(TRIM(MID(F23,SEARCH("-",F23)+1,20)))-TIMEVALUE(TRIM(LEFT(F23,SEARCH("-",F23)-1))),1)*24-Settings!$E$3/60),2),0),IFERROR(VLOOKUP(F23,Settings!$A$7:$E$16,5,FALSE),0)))</f>
        <v/>
      </c>
      <c r="G49" s="29">
        <f>IF(G23="",0,IF(ISNUMBER(SEARCH("-",G23)),IFERROR(ROUND(MAX(0,MOD(TIMEVALUE(TRIM(MID(G23,SEARCH("-",G23)+1,20)))-TIMEVALUE(TRIM(LEFT(G23,SEARCH("-",G23)-1))),1)*24-Settings!$E$3/60),2),0),IFERROR(VLOOKUP(G23,Settings!$A$7:$E$16,5,FALSE),0)))</f>
        <v/>
      </c>
      <c r="H49" s="29">
        <f>IF(H23="",0,IF(ISNUMBER(SEARCH("-",H23)),IFERROR(ROUND(MAX(0,MOD(TIMEVALUE(TRIM(MID(H23,SEARCH("-",H23)+1,20)))-TIMEVALUE(TRIM(LEFT(H23,SEARCH("-",H23)-1))),1)*24-Settings!$E$3/60),2),0),IFERROR(VLOOKUP(H23,Settings!$A$7:$E$16,5,FALSE),0)))</f>
        <v/>
      </c>
      <c r="I49" s="29">
        <f>IF(I23="",0,IF(ISNUMBER(SEARCH("-",I23)),IFERROR(ROUND(MAX(0,MOD(TIMEVALUE(TRIM(MID(I23,SEARCH("-",I23)+1,20)))-TIMEVALUE(TRIM(LEFT(I23,SEARCH("-",I23)-1))),1)*24-Settings!$E$3/60),2),0),IFERROR(VLOOKUP(I23,Settings!$A$7:$E$16,5,FALSE),0)))</f>
        <v/>
      </c>
      <c r="J49" s="29">
        <f>IF(J23="",0,IF(ISNUMBER(SEARCH("-",J23)),IFERROR(ROUND(MAX(0,MOD(TIMEVALUE(TRIM(MID(J23,SEARCH("-",J23)+1,20)))-TIMEVALUE(TRIM(LEFT(J23,SEARCH("-",J23)-1))),1)*24-Settings!$E$3/60),2),0),IFERROR(VLOOKUP(J23,Settings!$A$7:$E$16,5,FALSE),0)))</f>
        <v/>
      </c>
      <c r="K49" s="29">
        <f>IF(K23="",0,IF(ISNUMBER(SEARCH("-",K23)),IFERROR(ROUND(MAX(0,MOD(TIMEVALUE(TRIM(MID(K23,SEARCH("-",K23)+1,20)))-TIMEVALUE(TRIM(LEFT(K23,SEARCH("-",K23)-1))),1)*24-Settings!$E$3/60),2),0),IFERROR(VLOOKUP(K23,Settings!$A$7:$E$16,5,FALSE),0)))</f>
        <v/>
      </c>
      <c r="L49" s="30">
        <f>SUM(E49:K49)</f>
        <v/>
      </c>
    </row>
    <row r="50">
      <c r="A50" s="27" t="n"/>
      <c r="B50" s="28">
        <f>IF(B24="","",B24)</f>
        <v/>
      </c>
      <c r="C50" s="27" t="n"/>
      <c r="D50" s="27" t="n"/>
      <c r="E50" s="29">
        <f>IF(E24="",0,IF(ISNUMBER(SEARCH("-",E24)),IFERROR(ROUND(MAX(0,MOD(TIMEVALUE(TRIM(MID(E24,SEARCH("-",E24)+1,20)))-TIMEVALUE(TRIM(LEFT(E24,SEARCH("-",E24)-1))),1)*24-Settings!$E$3/60),2),0),IFERROR(VLOOKUP(E24,Settings!$A$7:$E$16,5,FALSE),0)))</f>
        <v/>
      </c>
      <c r="F50" s="29">
        <f>IF(F24="",0,IF(ISNUMBER(SEARCH("-",F24)),IFERROR(ROUND(MAX(0,MOD(TIMEVALUE(TRIM(MID(F24,SEARCH("-",F24)+1,20)))-TIMEVALUE(TRIM(LEFT(F24,SEARCH("-",F24)-1))),1)*24-Settings!$E$3/60),2),0),IFERROR(VLOOKUP(F24,Settings!$A$7:$E$16,5,FALSE),0)))</f>
        <v/>
      </c>
      <c r="G50" s="29">
        <f>IF(G24="",0,IF(ISNUMBER(SEARCH("-",G24)),IFERROR(ROUND(MAX(0,MOD(TIMEVALUE(TRIM(MID(G24,SEARCH("-",G24)+1,20)))-TIMEVALUE(TRIM(LEFT(G24,SEARCH("-",G24)-1))),1)*24-Settings!$E$3/60),2),0),IFERROR(VLOOKUP(G24,Settings!$A$7:$E$16,5,FALSE),0)))</f>
        <v/>
      </c>
      <c r="H50" s="29">
        <f>IF(H24="",0,IF(ISNUMBER(SEARCH("-",H24)),IFERROR(ROUND(MAX(0,MOD(TIMEVALUE(TRIM(MID(H24,SEARCH("-",H24)+1,20)))-TIMEVALUE(TRIM(LEFT(H24,SEARCH("-",H24)-1))),1)*24-Settings!$E$3/60),2),0),IFERROR(VLOOKUP(H24,Settings!$A$7:$E$16,5,FALSE),0)))</f>
        <v/>
      </c>
      <c r="I50" s="29">
        <f>IF(I24="",0,IF(ISNUMBER(SEARCH("-",I24)),IFERROR(ROUND(MAX(0,MOD(TIMEVALUE(TRIM(MID(I24,SEARCH("-",I24)+1,20)))-TIMEVALUE(TRIM(LEFT(I24,SEARCH("-",I24)-1))),1)*24-Settings!$E$3/60),2),0),IFERROR(VLOOKUP(I24,Settings!$A$7:$E$16,5,FALSE),0)))</f>
        <v/>
      </c>
      <c r="J50" s="29">
        <f>IF(J24="",0,IF(ISNUMBER(SEARCH("-",J24)),IFERROR(ROUND(MAX(0,MOD(TIMEVALUE(TRIM(MID(J24,SEARCH("-",J24)+1,20)))-TIMEVALUE(TRIM(LEFT(J24,SEARCH("-",J24)-1))),1)*24-Settings!$E$3/60),2),0),IFERROR(VLOOKUP(J24,Settings!$A$7:$E$16,5,FALSE),0)))</f>
        <v/>
      </c>
      <c r="K50" s="29">
        <f>IF(K24="",0,IF(ISNUMBER(SEARCH("-",K24)),IFERROR(ROUND(MAX(0,MOD(TIMEVALUE(TRIM(MID(K24,SEARCH("-",K24)+1,20)))-TIMEVALUE(TRIM(LEFT(K24,SEARCH("-",K24)-1))),1)*24-Settings!$E$3/60),2),0),IFERROR(VLOOKUP(K24,Settings!$A$7:$E$16,5,FALSE),0)))</f>
        <v/>
      </c>
      <c r="L50" s="30">
        <f>SUM(E50:K50)</f>
        <v/>
      </c>
    </row>
    <row r="51">
      <c r="A51" s="27" t="n"/>
      <c r="B51" s="28">
        <f>IF(B25="","",B25)</f>
        <v/>
      </c>
      <c r="C51" s="27" t="n"/>
      <c r="D51" s="27" t="n"/>
      <c r="E51" s="29">
        <f>IF(E25="",0,IF(ISNUMBER(SEARCH("-",E25)),IFERROR(ROUND(MAX(0,MOD(TIMEVALUE(TRIM(MID(E25,SEARCH("-",E25)+1,20)))-TIMEVALUE(TRIM(LEFT(E25,SEARCH("-",E25)-1))),1)*24-Settings!$E$3/60),2),0),IFERROR(VLOOKUP(E25,Settings!$A$7:$E$16,5,FALSE),0)))</f>
        <v/>
      </c>
      <c r="F51" s="29">
        <f>IF(F25="",0,IF(ISNUMBER(SEARCH("-",F25)),IFERROR(ROUND(MAX(0,MOD(TIMEVALUE(TRIM(MID(F25,SEARCH("-",F25)+1,20)))-TIMEVALUE(TRIM(LEFT(F25,SEARCH("-",F25)-1))),1)*24-Settings!$E$3/60),2),0),IFERROR(VLOOKUP(F25,Settings!$A$7:$E$16,5,FALSE),0)))</f>
        <v/>
      </c>
      <c r="G51" s="29">
        <f>IF(G25="",0,IF(ISNUMBER(SEARCH("-",G25)),IFERROR(ROUND(MAX(0,MOD(TIMEVALUE(TRIM(MID(G25,SEARCH("-",G25)+1,20)))-TIMEVALUE(TRIM(LEFT(G25,SEARCH("-",G25)-1))),1)*24-Settings!$E$3/60),2),0),IFERROR(VLOOKUP(G25,Settings!$A$7:$E$16,5,FALSE),0)))</f>
        <v/>
      </c>
      <c r="H51" s="29">
        <f>IF(H25="",0,IF(ISNUMBER(SEARCH("-",H25)),IFERROR(ROUND(MAX(0,MOD(TIMEVALUE(TRIM(MID(H25,SEARCH("-",H25)+1,20)))-TIMEVALUE(TRIM(LEFT(H25,SEARCH("-",H25)-1))),1)*24-Settings!$E$3/60),2),0),IFERROR(VLOOKUP(H25,Settings!$A$7:$E$16,5,FALSE),0)))</f>
        <v/>
      </c>
      <c r="I51" s="29">
        <f>IF(I25="",0,IF(ISNUMBER(SEARCH("-",I25)),IFERROR(ROUND(MAX(0,MOD(TIMEVALUE(TRIM(MID(I25,SEARCH("-",I25)+1,20)))-TIMEVALUE(TRIM(LEFT(I25,SEARCH("-",I25)-1))),1)*24-Settings!$E$3/60),2),0),IFERROR(VLOOKUP(I25,Settings!$A$7:$E$16,5,FALSE),0)))</f>
        <v/>
      </c>
      <c r="J51" s="29">
        <f>IF(J25="",0,IF(ISNUMBER(SEARCH("-",J25)),IFERROR(ROUND(MAX(0,MOD(TIMEVALUE(TRIM(MID(J25,SEARCH("-",J25)+1,20)))-TIMEVALUE(TRIM(LEFT(J25,SEARCH("-",J25)-1))),1)*24-Settings!$E$3/60),2),0),IFERROR(VLOOKUP(J25,Settings!$A$7:$E$16,5,FALSE),0)))</f>
        <v/>
      </c>
      <c r="K51" s="29">
        <f>IF(K25="",0,IF(ISNUMBER(SEARCH("-",K25)),IFERROR(ROUND(MAX(0,MOD(TIMEVALUE(TRIM(MID(K25,SEARCH("-",K25)+1,20)))-TIMEVALUE(TRIM(LEFT(K25,SEARCH("-",K25)-1))),1)*24-Settings!$E$3/60),2),0),IFERROR(VLOOKUP(K25,Settings!$A$7:$E$16,5,FALSE),0)))</f>
        <v/>
      </c>
      <c r="L51" s="30">
        <f>SUM(E51:K51)</f>
        <v/>
      </c>
    </row>
    <row r="52">
      <c r="A52" s="27" t="n"/>
      <c r="B52" s="28">
        <f>IF(B26="","",B26)</f>
        <v/>
      </c>
      <c r="C52" s="27" t="n"/>
      <c r="D52" s="27" t="n"/>
      <c r="E52" s="29">
        <f>IF(E26="",0,IF(ISNUMBER(SEARCH("-",E26)),IFERROR(ROUND(MAX(0,MOD(TIMEVALUE(TRIM(MID(E26,SEARCH("-",E26)+1,20)))-TIMEVALUE(TRIM(LEFT(E26,SEARCH("-",E26)-1))),1)*24-Settings!$E$3/60),2),0),IFERROR(VLOOKUP(E26,Settings!$A$7:$E$16,5,FALSE),0)))</f>
        <v/>
      </c>
      <c r="F52" s="29">
        <f>IF(F26="",0,IF(ISNUMBER(SEARCH("-",F26)),IFERROR(ROUND(MAX(0,MOD(TIMEVALUE(TRIM(MID(F26,SEARCH("-",F26)+1,20)))-TIMEVALUE(TRIM(LEFT(F26,SEARCH("-",F26)-1))),1)*24-Settings!$E$3/60),2),0),IFERROR(VLOOKUP(F26,Settings!$A$7:$E$16,5,FALSE),0)))</f>
        <v/>
      </c>
      <c r="G52" s="29">
        <f>IF(G26="",0,IF(ISNUMBER(SEARCH("-",G26)),IFERROR(ROUND(MAX(0,MOD(TIMEVALUE(TRIM(MID(G26,SEARCH("-",G26)+1,20)))-TIMEVALUE(TRIM(LEFT(G26,SEARCH("-",G26)-1))),1)*24-Settings!$E$3/60),2),0),IFERROR(VLOOKUP(G26,Settings!$A$7:$E$16,5,FALSE),0)))</f>
        <v/>
      </c>
      <c r="H52" s="29">
        <f>IF(H26="",0,IF(ISNUMBER(SEARCH("-",H26)),IFERROR(ROUND(MAX(0,MOD(TIMEVALUE(TRIM(MID(H26,SEARCH("-",H26)+1,20)))-TIMEVALUE(TRIM(LEFT(H26,SEARCH("-",H26)-1))),1)*24-Settings!$E$3/60),2),0),IFERROR(VLOOKUP(H26,Settings!$A$7:$E$16,5,FALSE),0)))</f>
        <v/>
      </c>
      <c r="I52" s="29">
        <f>IF(I26="",0,IF(ISNUMBER(SEARCH("-",I26)),IFERROR(ROUND(MAX(0,MOD(TIMEVALUE(TRIM(MID(I26,SEARCH("-",I26)+1,20)))-TIMEVALUE(TRIM(LEFT(I26,SEARCH("-",I26)-1))),1)*24-Settings!$E$3/60),2),0),IFERROR(VLOOKUP(I26,Settings!$A$7:$E$16,5,FALSE),0)))</f>
        <v/>
      </c>
      <c r="J52" s="29">
        <f>IF(J26="",0,IF(ISNUMBER(SEARCH("-",J26)),IFERROR(ROUND(MAX(0,MOD(TIMEVALUE(TRIM(MID(J26,SEARCH("-",J26)+1,20)))-TIMEVALUE(TRIM(LEFT(J26,SEARCH("-",J26)-1))),1)*24-Settings!$E$3/60),2),0),IFERROR(VLOOKUP(J26,Settings!$A$7:$E$16,5,FALSE),0)))</f>
        <v/>
      </c>
      <c r="K52" s="29">
        <f>IF(K26="",0,IF(ISNUMBER(SEARCH("-",K26)),IFERROR(ROUND(MAX(0,MOD(TIMEVALUE(TRIM(MID(K26,SEARCH("-",K26)+1,20)))-TIMEVALUE(TRIM(LEFT(K26,SEARCH("-",K26)-1))),1)*24-Settings!$E$3/60),2),0),IFERROR(VLOOKUP(K26,Settings!$A$7:$E$16,5,FALSE),0)))</f>
        <v/>
      </c>
      <c r="L52" s="30">
        <f>SUM(E52:K52)</f>
        <v/>
      </c>
    </row>
    <row r="54">
      <c r="A54" s="31"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5">
    <mergeCell ref="A3:B3"/>
    <mergeCell ref="A1:M1"/>
    <mergeCell ref="D3:M3"/>
    <mergeCell ref="A2:M2"/>
    <mergeCell ref="A54:M54"/>
  </mergeCells>
  <conditionalFormatting sqref="E7:K26">
    <cfRule type="expression" priority="1" dxfId="0" stopIfTrue="1">
      <formula>ISNUMBER(SEARCH("Night",E7))</formula>
    </cfRule>
    <cfRule type="expression" priority="2" dxfId="1" stopIfTrue="1">
      <formula>ISNUMBER(SEARCH("OFF",E7))</formula>
    </cfRule>
    <cfRule type="expression" priority="3" dxfId="2" stopIfTrue="1">
      <formula>ISNUMBER(SEARCH("AM",E7))</formula>
    </cfRule>
    <cfRule type="expression" priority="4" dxfId="3" stopIfTrue="1">
      <formula>ISNUMBER(SEARCH("PM",E7))</formula>
    </cfRule>
    <cfRule type="expression" priority="5" dxfId="4" stopIfTrue="1">
      <formula>ISNUMBER(SEARCH("Day",E7))</formula>
    </cfRule>
    <cfRule type="expression" priority="6" dxfId="5">
      <formula>ISNUMBER(SEARCH("-",E7))</formula>
    </cfRule>
  </conditionalFormatting>
  <conditionalFormatting sqref="E5:K6">
    <cfRule type="expression" priority="7" dxfId="6">
      <formula>OR(E$5="Sat",E$5="Sun")</formula>
    </cfRule>
  </conditionalFormatting>
  <dataValidations count="1">
    <dataValidation sqref="E7:K26" showDropDown="0" showInputMessage="0" showErrorMessage="0" allowBlank="1" type="list">
      <formula1>Settings!$A$7:$A$16</formula1>
    </dataValidation>
  </dataValidations>
  <printOptions horizontalCentered="1"/>
  <pageMargins left="0.5" right="0.5" top="0.6" bottom="0.7" header="0.5" footer="0.3"/>
  <pageSetup orientation="landscape" paperSize="9" fitToHeight="0"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2.xml><?xml version="1.0" encoding="utf-8"?>
<worksheet xmlns="http://schemas.openxmlformats.org/spreadsheetml/2006/main">
  <sheetPr>
    <outlinePr summaryBelow="1" summaryRight="1"/>
    <pageSetUpPr fitToPage="1"/>
  </sheetPr>
  <dimension ref="A1:V54"/>
  <sheetViews>
    <sheetView showGridLines="0" workbookViewId="0">
      <pane xSplit="4" ySplit="6" topLeftCell="E7" activePane="bottomRight" state="frozen"/>
      <selection pane="topRight"/>
      <selection pane="bottomLeft"/>
      <selection pane="bottomRight" activeCell="A1" sqref="A1"/>
    </sheetView>
  </sheetViews>
  <sheetFormatPr baseColWidth="8" defaultRowHeight="15"/>
  <cols>
    <col width="4" customWidth="1" min="1" max="1"/>
    <col width="20" customWidth="1" min="2" max="2"/>
    <col width="14" customWidth="1" min="3" max="3"/>
    <col width="8"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10" customWidth="1" min="19" max="19"/>
    <col width="10" customWidth="1" min="20" max="20"/>
    <col width="10" customWidth="1" min="21" max="21"/>
    <col width="10" customWidth="1" min="22" max="22"/>
  </cols>
  <sheetData>
    <row r="1" ht="30" customHeight="1">
      <c r="A1" s="1" t="inlineStr">
        <is>
          <t>Shift rota (two weeks)</t>
        </is>
      </c>
    </row>
    <row r="2">
      <c r="A2" s="2" t="inlineStr">
        <is>
          <t>Type a shift code (AM, PM, Night, Day, OFF: see Settings) or a time range like 09:00-17:30 in each cell. Hours, headcount and cost follow.</t>
        </is>
      </c>
    </row>
    <row r="3">
      <c r="A3" s="3" t="inlineStr">
        <is>
          <t>Week starting</t>
        </is>
      </c>
      <c r="C3" s="4" t="n">
        <v>46328</v>
      </c>
      <c r="D3" s="2" t="inlineStr">
        <is>
          <t>Rate per hour is optional; leave it blank for a rota without costs.</t>
        </is>
      </c>
    </row>
    <row r="4">
      <c r="A4" s="5" t="inlineStr">
        <is>
          <t>Yellow cells are yours to fill in. White cells are worked out for you and locked (Review › Unprotect Sheet, no password, if you need to change them).</t>
        </is>
      </c>
    </row>
    <row r="5" ht="22" customHeight="1">
      <c r="A5" s="6" t="inlineStr">
        <is>
          <t>#</t>
        </is>
      </c>
      <c r="B5" s="6" t="inlineStr">
        <is>
          <t>Staff</t>
        </is>
      </c>
      <c r="C5" s="6" t="inlineStr">
        <is>
          <t>Role</t>
        </is>
      </c>
      <c r="D5" s="6" t="inlineStr">
        <is>
          <t>Rate</t>
        </is>
      </c>
      <c r="E5" s="6">
        <f>IF($C$3="","",CHOOSE(WEEKDAY($C$3+0),"Sun","Mon","Tue","Wed","Thu","Fri","Sat"))</f>
        <v/>
      </c>
      <c r="F5" s="6">
        <f>IF($C$3="","",CHOOSE(WEEKDAY($C$3+1),"Sun","Mon","Tue","Wed","Thu","Fri","Sat"))</f>
        <v/>
      </c>
      <c r="G5" s="6">
        <f>IF($C$3="","",CHOOSE(WEEKDAY($C$3+2),"Sun","Mon","Tue","Wed","Thu","Fri","Sat"))</f>
        <v/>
      </c>
      <c r="H5" s="6">
        <f>IF($C$3="","",CHOOSE(WEEKDAY($C$3+3),"Sun","Mon","Tue","Wed","Thu","Fri","Sat"))</f>
        <v/>
      </c>
      <c r="I5" s="6">
        <f>IF($C$3="","",CHOOSE(WEEKDAY($C$3+4),"Sun","Mon","Tue","Wed","Thu","Fri","Sat"))</f>
        <v/>
      </c>
      <c r="J5" s="6">
        <f>IF($C$3="","",CHOOSE(WEEKDAY($C$3+5),"Sun","Mon","Tue","Wed","Thu","Fri","Sat"))</f>
        <v/>
      </c>
      <c r="K5" s="6">
        <f>IF($C$3="","",CHOOSE(WEEKDAY($C$3+6),"Sun","Mon","Tue","Wed","Thu","Fri","Sat"))</f>
        <v/>
      </c>
      <c r="L5" s="6">
        <f>IF($C$3="","",CHOOSE(WEEKDAY($C$3+7),"Sun","Mon","Tue","Wed","Thu","Fri","Sat"))</f>
        <v/>
      </c>
      <c r="M5" s="6">
        <f>IF($C$3="","",CHOOSE(WEEKDAY($C$3+8),"Sun","Mon","Tue","Wed","Thu","Fri","Sat"))</f>
        <v/>
      </c>
      <c r="N5" s="6">
        <f>IF($C$3="","",CHOOSE(WEEKDAY($C$3+9),"Sun","Mon","Tue","Wed","Thu","Fri","Sat"))</f>
        <v/>
      </c>
      <c r="O5" s="6">
        <f>IF($C$3="","",CHOOSE(WEEKDAY($C$3+10),"Sun","Mon","Tue","Wed","Thu","Fri","Sat"))</f>
        <v/>
      </c>
      <c r="P5" s="6">
        <f>IF($C$3="","",CHOOSE(WEEKDAY($C$3+11),"Sun","Mon","Tue","Wed","Thu","Fri","Sat"))</f>
        <v/>
      </c>
      <c r="Q5" s="6">
        <f>IF($C$3="","",CHOOSE(WEEKDAY($C$3+12),"Sun","Mon","Tue","Wed","Thu","Fri","Sat"))</f>
        <v/>
      </c>
      <c r="R5" s="6">
        <f>IF($C$3="","",CHOOSE(WEEKDAY($C$3+13),"Sun","Mon","Tue","Wed","Thu","Fri","Sat"))</f>
        <v/>
      </c>
      <c r="S5" s="6" t="inlineStr">
        <is>
          <t>Week 1 h</t>
        </is>
      </c>
      <c r="T5" s="6" t="inlineStr">
        <is>
          <t>Week 2 h</t>
        </is>
      </c>
      <c r="U5" s="6" t="inlineStr">
        <is>
          <t>Hours</t>
        </is>
      </c>
      <c r="V5" s="6" t="inlineStr">
        <is>
          <t>Cost</t>
        </is>
      </c>
    </row>
    <row r="6" ht="16" customHeight="1">
      <c r="A6" s="7" t="n"/>
      <c r="B6" s="7" t="n"/>
      <c r="C6" s="7" t="n"/>
      <c r="D6" s="7" t="n"/>
      <c r="E6" s="8">
        <f>IF($C$3="","",$C$3+0)</f>
        <v/>
      </c>
      <c r="F6" s="8">
        <f>IF($C$3="","",$C$3+1)</f>
        <v/>
      </c>
      <c r="G6" s="8">
        <f>IF($C$3="","",$C$3+2)</f>
        <v/>
      </c>
      <c r="H6" s="8">
        <f>IF($C$3="","",$C$3+3)</f>
        <v/>
      </c>
      <c r="I6" s="8">
        <f>IF($C$3="","",$C$3+4)</f>
        <v/>
      </c>
      <c r="J6" s="8">
        <f>IF($C$3="","",$C$3+5)</f>
        <v/>
      </c>
      <c r="K6" s="8">
        <f>IF($C$3="","",$C$3+6)</f>
        <v/>
      </c>
      <c r="L6" s="8">
        <f>IF($C$3="","",$C$3+7)</f>
        <v/>
      </c>
      <c r="M6" s="8">
        <f>IF($C$3="","",$C$3+8)</f>
        <v/>
      </c>
      <c r="N6" s="8">
        <f>IF($C$3="","",$C$3+9)</f>
        <v/>
      </c>
      <c r="O6" s="8">
        <f>IF($C$3="","",$C$3+10)</f>
        <v/>
      </c>
      <c r="P6" s="8">
        <f>IF($C$3="","",$C$3+11)</f>
        <v/>
      </c>
      <c r="Q6" s="8">
        <f>IF($C$3="","",$C$3+12)</f>
        <v/>
      </c>
      <c r="R6" s="8">
        <f>IF($C$3="","",$C$3+13)</f>
        <v/>
      </c>
      <c r="S6" s="7" t="n"/>
      <c r="T6" s="7" t="n"/>
      <c r="U6" s="7" t="n"/>
      <c r="V6" s="7" t="n"/>
    </row>
    <row r="7" ht="20" customHeight="1">
      <c r="A7" s="9">
        <f>IF(B7="","",ROW()-6)</f>
        <v/>
      </c>
      <c r="B7" s="10" t="inlineStr">
        <is>
          <t>Alex Example</t>
        </is>
      </c>
      <c r="C7" s="10" t="inlineStr">
        <is>
          <t>Supervisor</t>
        </is>
      </c>
      <c r="D7" s="11" t="n">
        <v>15</v>
      </c>
      <c r="E7" s="12" t="inlineStr">
        <is>
          <t>AM</t>
        </is>
      </c>
      <c r="F7" s="12" t="inlineStr">
        <is>
          <t>AM</t>
        </is>
      </c>
      <c r="G7" s="12" t="inlineStr">
        <is>
          <t>AM</t>
        </is>
      </c>
      <c r="H7" s="12" t="inlineStr">
        <is>
          <t>OFF</t>
        </is>
      </c>
      <c r="I7" s="12" t="inlineStr">
        <is>
          <t>OFF</t>
        </is>
      </c>
      <c r="J7" s="12" t="inlineStr">
        <is>
          <t>PM</t>
        </is>
      </c>
      <c r="K7" s="12" t="inlineStr">
        <is>
          <t>PM</t>
        </is>
      </c>
      <c r="L7" s="12" t="inlineStr">
        <is>
          <t>AM</t>
        </is>
      </c>
      <c r="M7" s="12" t="inlineStr">
        <is>
          <t>AM</t>
        </is>
      </c>
      <c r="N7" s="12" t="inlineStr">
        <is>
          <t>AM</t>
        </is>
      </c>
      <c r="O7" s="12" t="inlineStr">
        <is>
          <t>OFF</t>
        </is>
      </c>
      <c r="P7" s="12" t="inlineStr">
        <is>
          <t>OFF</t>
        </is>
      </c>
      <c r="Q7" s="12" t="inlineStr">
        <is>
          <t>PM</t>
        </is>
      </c>
      <c r="R7" s="12" t="inlineStr">
        <is>
          <t>PM</t>
        </is>
      </c>
      <c r="S7" s="13">
        <f>SUM(E33:K33)</f>
        <v/>
      </c>
      <c r="T7" s="13">
        <f>SUM(L33:R33)</f>
        <v/>
      </c>
      <c r="U7" s="13">
        <f>S7+T7</f>
        <v/>
      </c>
      <c r="V7" s="14">
        <f>IF(D7="","",ROUND(U7*D7,2))</f>
        <v/>
      </c>
    </row>
    <row r="8" ht="20" customHeight="1">
      <c r="A8" s="9">
        <f>IF(B8="","",ROW()-6)</f>
        <v/>
      </c>
      <c r="B8" s="10" t="inlineStr">
        <is>
          <t>Jordan Sample</t>
        </is>
      </c>
      <c r="C8" s="10" t="inlineStr">
        <is>
          <t>Server</t>
        </is>
      </c>
      <c r="D8" s="11" t="n">
        <v>10</v>
      </c>
      <c r="E8" s="12" t="inlineStr">
        <is>
          <t>PM</t>
        </is>
      </c>
      <c r="F8" s="12" t="inlineStr">
        <is>
          <t>PM</t>
        </is>
      </c>
      <c r="G8" s="12" t="inlineStr">
        <is>
          <t>OFF</t>
        </is>
      </c>
      <c r="H8" s="12" t="inlineStr">
        <is>
          <t>OFF</t>
        </is>
      </c>
      <c r="I8" s="12" t="inlineStr">
        <is>
          <t>AM</t>
        </is>
      </c>
      <c r="J8" s="12" t="inlineStr">
        <is>
          <t>AM</t>
        </is>
      </c>
      <c r="K8" s="12" t="inlineStr">
        <is>
          <t>AM</t>
        </is>
      </c>
      <c r="L8" s="12" t="inlineStr">
        <is>
          <t>PM</t>
        </is>
      </c>
      <c r="M8" s="12" t="inlineStr">
        <is>
          <t>PM</t>
        </is>
      </c>
      <c r="N8" s="12" t="inlineStr">
        <is>
          <t>OFF</t>
        </is>
      </c>
      <c r="O8" s="12" t="inlineStr">
        <is>
          <t>OFF</t>
        </is>
      </c>
      <c r="P8" s="12" t="inlineStr">
        <is>
          <t>AM</t>
        </is>
      </c>
      <c r="Q8" s="12" t="inlineStr">
        <is>
          <t>AM</t>
        </is>
      </c>
      <c r="R8" s="12" t="inlineStr">
        <is>
          <t>AM</t>
        </is>
      </c>
      <c r="S8" s="13">
        <f>SUM(E34:K34)</f>
        <v/>
      </c>
      <c r="T8" s="13">
        <f>SUM(L34:R34)</f>
        <v/>
      </c>
      <c r="U8" s="13">
        <f>S8+T8</f>
        <v/>
      </c>
      <c r="V8" s="14">
        <f>IF(D8="","",ROUND(U8*D8,2))</f>
        <v/>
      </c>
    </row>
    <row r="9" ht="20" customHeight="1">
      <c r="A9" s="9">
        <f>IF(B9="","",ROW()-6)</f>
        <v/>
      </c>
      <c r="B9" s="10" t="inlineStr">
        <is>
          <t>Sam Specimen</t>
        </is>
      </c>
      <c r="C9" s="10" t="inlineStr">
        <is>
          <t>Security</t>
        </is>
      </c>
      <c r="D9" s="11" t="n">
        <v>11</v>
      </c>
      <c r="E9" s="12" t="inlineStr">
        <is>
          <t>Night</t>
        </is>
      </c>
      <c r="F9" s="12" t="inlineStr">
        <is>
          <t>Night</t>
        </is>
      </c>
      <c r="G9" s="12" t="inlineStr">
        <is>
          <t>Night</t>
        </is>
      </c>
      <c r="H9" s="12" t="inlineStr">
        <is>
          <t>Night</t>
        </is>
      </c>
      <c r="I9" s="12" t="inlineStr">
        <is>
          <t>OFF</t>
        </is>
      </c>
      <c r="J9" s="12" t="inlineStr">
        <is>
          <t>OFF</t>
        </is>
      </c>
      <c r="K9" s="12" t="inlineStr">
        <is>
          <t>OFF</t>
        </is>
      </c>
      <c r="L9" s="12" t="inlineStr">
        <is>
          <t>Night</t>
        </is>
      </c>
      <c r="M9" s="12" t="inlineStr">
        <is>
          <t>Night</t>
        </is>
      </c>
      <c r="N9" s="12" t="inlineStr">
        <is>
          <t>Night</t>
        </is>
      </c>
      <c r="O9" s="12" t="inlineStr">
        <is>
          <t>Night</t>
        </is>
      </c>
      <c r="P9" s="12" t="inlineStr">
        <is>
          <t>OFF</t>
        </is>
      </c>
      <c r="Q9" s="12" t="inlineStr">
        <is>
          <t>OFF</t>
        </is>
      </c>
      <c r="R9" s="12" t="inlineStr">
        <is>
          <t>OFF</t>
        </is>
      </c>
      <c r="S9" s="13">
        <f>SUM(E35:K35)</f>
        <v/>
      </c>
      <c r="T9" s="13">
        <f>SUM(L35:R35)</f>
        <v/>
      </c>
      <c r="U9" s="13">
        <f>S9+T9</f>
        <v/>
      </c>
      <c r="V9" s="14">
        <f>IF(D9="","",ROUND(U9*D9,2))</f>
        <v/>
      </c>
    </row>
    <row r="10" ht="20" customHeight="1">
      <c r="A10" s="9">
        <f>IF(B10="","",ROW()-6)</f>
        <v/>
      </c>
      <c r="B10" s="10" t="inlineStr">
        <is>
          <t>Riley Model</t>
        </is>
      </c>
      <c r="C10" s="10" t="inlineStr">
        <is>
          <t>Admin</t>
        </is>
      </c>
      <c r="D10" s="11" t="n">
        <v>12</v>
      </c>
      <c r="E10" s="12" t="inlineStr">
        <is>
          <t>09:00-17:30</t>
        </is>
      </c>
      <c r="F10" s="12" t="inlineStr">
        <is>
          <t>09:00-17:30</t>
        </is>
      </c>
      <c r="G10" s="12" t="inlineStr">
        <is>
          <t>09:00-17:30</t>
        </is>
      </c>
      <c r="H10" s="12" t="inlineStr">
        <is>
          <t>09:00-17:30</t>
        </is>
      </c>
      <c r="I10" s="12" t="inlineStr">
        <is>
          <t>09:00-13:00</t>
        </is>
      </c>
      <c r="J10" s="12" t="inlineStr">
        <is>
          <t>OFF</t>
        </is>
      </c>
      <c r="K10" s="12" t="inlineStr">
        <is>
          <t>OFF</t>
        </is>
      </c>
      <c r="L10" s="12" t="inlineStr">
        <is>
          <t>09:00-17:30</t>
        </is>
      </c>
      <c r="M10" s="12" t="inlineStr">
        <is>
          <t>09:00-17:30</t>
        </is>
      </c>
      <c r="N10" s="12" t="inlineStr">
        <is>
          <t>09:00-17:30</t>
        </is>
      </c>
      <c r="O10" s="12" t="inlineStr">
        <is>
          <t>09:00-17:30</t>
        </is>
      </c>
      <c r="P10" s="12" t="inlineStr">
        <is>
          <t>09:00-13:00</t>
        </is>
      </c>
      <c r="Q10" s="12" t="inlineStr">
        <is>
          <t>OFF</t>
        </is>
      </c>
      <c r="R10" s="12" t="inlineStr">
        <is>
          <t>OFF</t>
        </is>
      </c>
      <c r="S10" s="13">
        <f>SUM(E36:K36)</f>
        <v/>
      </c>
      <c r="T10" s="13">
        <f>SUM(L36:R36)</f>
        <v/>
      </c>
      <c r="U10" s="13">
        <f>S10+T10</f>
        <v/>
      </c>
      <c r="V10" s="14">
        <f>IF(D10="","",ROUND(U10*D10,2))</f>
        <v/>
      </c>
    </row>
    <row r="11" ht="20" customHeight="1">
      <c r="A11" s="9">
        <f>IF(B11="","",ROW()-6)</f>
        <v/>
      </c>
      <c r="B11" s="10" t="n"/>
      <c r="C11" s="10" t="n"/>
      <c r="D11" s="11" t="n"/>
      <c r="E11" s="12" t="n"/>
      <c r="F11" s="12" t="n"/>
      <c r="G11" s="12" t="n"/>
      <c r="H11" s="12" t="n"/>
      <c r="I11" s="12" t="n"/>
      <c r="J11" s="12" t="n"/>
      <c r="K11" s="12" t="n"/>
      <c r="L11" s="12" t="n"/>
      <c r="M11" s="12" t="n"/>
      <c r="N11" s="12" t="n"/>
      <c r="O11" s="12" t="n"/>
      <c r="P11" s="12" t="n"/>
      <c r="Q11" s="12" t="n"/>
      <c r="R11" s="12" t="n"/>
      <c r="S11" s="13">
        <f>SUM(E37:K37)</f>
        <v/>
      </c>
      <c r="T11" s="13">
        <f>SUM(L37:R37)</f>
        <v/>
      </c>
      <c r="U11" s="13">
        <f>S11+T11</f>
        <v/>
      </c>
      <c r="V11" s="14">
        <f>IF(D11="","",ROUND(U11*D11,2))</f>
        <v/>
      </c>
    </row>
    <row r="12" ht="20" customHeight="1">
      <c r="A12" s="9">
        <f>IF(B12="","",ROW()-6)</f>
        <v/>
      </c>
      <c r="B12" s="10" t="n"/>
      <c r="C12" s="10" t="n"/>
      <c r="D12" s="11" t="n"/>
      <c r="E12" s="12" t="n"/>
      <c r="F12" s="12" t="n"/>
      <c r="G12" s="12" t="n"/>
      <c r="H12" s="12" t="n"/>
      <c r="I12" s="12" t="n"/>
      <c r="J12" s="12" t="n"/>
      <c r="K12" s="12" t="n"/>
      <c r="L12" s="12" t="n"/>
      <c r="M12" s="12" t="n"/>
      <c r="N12" s="12" t="n"/>
      <c r="O12" s="12" t="n"/>
      <c r="P12" s="12" t="n"/>
      <c r="Q12" s="12" t="n"/>
      <c r="R12" s="12" t="n"/>
      <c r="S12" s="13">
        <f>SUM(E38:K38)</f>
        <v/>
      </c>
      <c r="T12" s="13">
        <f>SUM(L38:R38)</f>
        <v/>
      </c>
      <c r="U12" s="13">
        <f>S12+T12</f>
        <v/>
      </c>
      <c r="V12" s="14">
        <f>IF(D12="","",ROUND(U12*D12,2))</f>
        <v/>
      </c>
    </row>
    <row r="13" ht="20" customHeight="1">
      <c r="A13" s="9">
        <f>IF(B13="","",ROW()-6)</f>
        <v/>
      </c>
      <c r="B13" s="10" t="n"/>
      <c r="C13" s="10" t="n"/>
      <c r="D13" s="11" t="n"/>
      <c r="E13" s="12" t="n"/>
      <c r="F13" s="12" t="n"/>
      <c r="G13" s="12" t="n"/>
      <c r="H13" s="12" t="n"/>
      <c r="I13" s="12" t="n"/>
      <c r="J13" s="12" t="n"/>
      <c r="K13" s="12" t="n"/>
      <c r="L13" s="12" t="n"/>
      <c r="M13" s="12" t="n"/>
      <c r="N13" s="12" t="n"/>
      <c r="O13" s="12" t="n"/>
      <c r="P13" s="12" t="n"/>
      <c r="Q13" s="12" t="n"/>
      <c r="R13" s="12" t="n"/>
      <c r="S13" s="13">
        <f>SUM(E39:K39)</f>
        <v/>
      </c>
      <c r="T13" s="13">
        <f>SUM(L39:R39)</f>
        <v/>
      </c>
      <c r="U13" s="13">
        <f>S13+T13</f>
        <v/>
      </c>
      <c r="V13" s="14">
        <f>IF(D13="","",ROUND(U13*D13,2))</f>
        <v/>
      </c>
    </row>
    <row r="14" ht="20" customHeight="1">
      <c r="A14" s="9">
        <f>IF(B14="","",ROW()-6)</f>
        <v/>
      </c>
      <c r="B14" s="10" t="n"/>
      <c r="C14" s="10" t="n"/>
      <c r="D14" s="11" t="n"/>
      <c r="E14" s="12" t="n"/>
      <c r="F14" s="12" t="n"/>
      <c r="G14" s="12" t="n"/>
      <c r="H14" s="12" t="n"/>
      <c r="I14" s="12" t="n"/>
      <c r="J14" s="12" t="n"/>
      <c r="K14" s="12" t="n"/>
      <c r="L14" s="12" t="n"/>
      <c r="M14" s="12" t="n"/>
      <c r="N14" s="12" t="n"/>
      <c r="O14" s="12" t="n"/>
      <c r="P14" s="12" t="n"/>
      <c r="Q14" s="12" t="n"/>
      <c r="R14" s="12" t="n"/>
      <c r="S14" s="13">
        <f>SUM(E40:K40)</f>
        <v/>
      </c>
      <c r="T14" s="13">
        <f>SUM(L40:R40)</f>
        <v/>
      </c>
      <c r="U14" s="13">
        <f>S14+T14</f>
        <v/>
      </c>
      <c r="V14" s="14">
        <f>IF(D14="","",ROUND(U14*D14,2))</f>
        <v/>
      </c>
    </row>
    <row r="15" ht="20" customHeight="1">
      <c r="A15" s="9">
        <f>IF(B15="","",ROW()-6)</f>
        <v/>
      </c>
      <c r="B15" s="10" t="n"/>
      <c r="C15" s="10" t="n"/>
      <c r="D15" s="11" t="n"/>
      <c r="E15" s="12" t="n"/>
      <c r="F15" s="12" t="n"/>
      <c r="G15" s="12" t="n"/>
      <c r="H15" s="12" t="n"/>
      <c r="I15" s="12" t="n"/>
      <c r="J15" s="12" t="n"/>
      <c r="K15" s="12" t="n"/>
      <c r="L15" s="12" t="n"/>
      <c r="M15" s="12" t="n"/>
      <c r="N15" s="12" t="n"/>
      <c r="O15" s="12" t="n"/>
      <c r="P15" s="12" t="n"/>
      <c r="Q15" s="12" t="n"/>
      <c r="R15" s="12" t="n"/>
      <c r="S15" s="13">
        <f>SUM(E41:K41)</f>
        <v/>
      </c>
      <c r="T15" s="13">
        <f>SUM(L41:R41)</f>
        <v/>
      </c>
      <c r="U15" s="13">
        <f>S15+T15</f>
        <v/>
      </c>
      <c r="V15" s="14">
        <f>IF(D15="","",ROUND(U15*D15,2))</f>
        <v/>
      </c>
    </row>
    <row r="16" ht="20" customHeight="1">
      <c r="A16" s="9">
        <f>IF(B16="","",ROW()-6)</f>
        <v/>
      </c>
      <c r="B16" s="10" t="n"/>
      <c r="C16" s="10" t="n"/>
      <c r="D16" s="11" t="n"/>
      <c r="E16" s="12" t="n"/>
      <c r="F16" s="12" t="n"/>
      <c r="G16" s="12" t="n"/>
      <c r="H16" s="12" t="n"/>
      <c r="I16" s="12" t="n"/>
      <c r="J16" s="12" t="n"/>
      <c r="K16" s="12" t="n"/>
      <c r="L16" s="12" t="n"/>
      <c r="M16" s="12" t="n"/>
      <c r="N16" s="12" t="n"/>
      <c r="O16" s="12" t="n"/>
      <c r="P16" s="12" t="n"/>
      <c r="Q16" s="12" t="n"/>
      <c r="R16" s="12" t="n"/>
      <c r="S16" s="13">
        <f>SUM(E42:K42)</f>
        <v/>
      </c>
      <c r="T16" s="13">
        <f>SUM(L42:R42)</f>
        <v/>
      </c>
      <c r="U16" s="13">
        <f>S16+T16</f>
        <v/>
      </c>
      <c r="V16" s="14">
        <f>IF(D16="","",ROUND(U16*D16,2))</f>
        <v/>
      </c>
    </row>
    <row r="17" ht="20" customHeight="1">
      <c r="A17" s="9">
        <f>IF(B17="","",ROW()-6)</f>
        <v/>
      </c>
      <c r="B17" s="10" t="n"/>
      <c r="C17" s="10" t="n"/>
      <c r="D17" s="11" t="n"/>
      <c r="E17" s="12" t="n"/>
      <c r="F17" s="12" t="n"/>
      <c r="G17" s="12" t="n"/>
      <c r="H17" s="12" t="n"/>
      <c r="I17" s="12" t="n"/>
      <c r="J17" s="12" t="n"/>
      <c r="K17" s="12" t="n"/>
      <c r="L17" s="12" t="n"/>
      <c r="M17" s="12" t="n"/>
      <c r="N17" s="12" t="n"/>
      <c r="O17" s="12" t="n"/>
      <c r="P17" s="12" t="n"/>
      <c r="Q17" s="12" t="n"/>
      <c r="R17" s="12" t="n"/>
      <c r="S17" s="13">
        <f>SUM(E43:K43)</f>
        <v/>
      </c>
      <c r="T17" s="13">
        <f>SUM(L43:R43)</f>
        <v/>
      </c>
      <c r="U17" s="13">
        <f>S17+T17</f>
        <v/>
      </c>
      <c r="V17" s="14">
        <f>IF(D17="","",ROUND(U17*D17,2))</f>
        <v/>
      </c>
    </row>
    <row r="18" ht="20" customHeight="1">
      <c r="A18" s="9">
        <f>IF(B18="","",ROW()-6)</f>
        <v/>
      </c>
      <c r="B18" s="10" t="n"/>
      <c r="C18" s="10" t="n"/>
      <c r="D18" s="11" t="n"/>
      <c r="E18" s="12" t="n"/>
      <c r="F18" s="12" t="n"/>
      <c r="G18" s="12" t="n"/>
      <c r="H18" s="12" t="n"/>
      <c r="I18" s="12" t="n"/>
      <c r="J18" s="12" t="n"/>
      <c r="K18" s="12" t="n"/>
      <c r="L18" s="12" t="n"/>
      <c r="M18" s="12" t="n"/>
      <c r="N18" s="12" t="n"/>
      <c r="O18" s="12" t="n"/>
      <c r="P18" s="12" t="n"/>
      <c r="Q18" s="12" t="n"/>
      <c r="R18" s="12" t="n"/>
      <c r="S18" s="13">
        <f>SUM(E44:K44)</f>
        <v/>
      </c>
      <c r="T18" s="13">
        <f>SUM(L44:R44)</f>
        <v/>
      </c>
      <c r="U18" s="13">
        <f>S18+T18</f>
        <v/>
      </c>
      <c r="V18" s="14">
        <f>IF(D18="","",ROUND(U18*D18,2))</f>
        <v/>
      </c>
    </row>
    <row r="19" ht="20" customHeight="1">
      <c r="A19" s="9">
        <f>IF(B19="","",ROW()-6)</f>
        <v/>
      </c>
      <c r="B19" s="10" t="n"/>
      <c r="C19" s="10" t="n"/>
      <c r="D19" s="11" t="n"/>
      <c r="E19" s="12" t="n"/>
      <c r="F19" s="12" t="n"/>
      <c r="G19" s="12" t="n"/>
      <c r="H19" s="12" t="n"/>
      <c r="I19" s="12" t="n"/>
      <c r="J19" s="12" t="n"/>
      <c r="K19" s="12" t="n"/>
      <c r="L19" s="12" t="n"/>
      <c r="M19" s="12" t="n"/>
      <c r="N19" s="12" t="n"/>
      <c r="O19" s="12" t="n"/>
      <c r="P19" s="12" t="n"/>
      <c r="Q19" s="12" t="n"/>
      <c r="R19" s="12" t="n"/>
      <c r="S19" s="13">
        <f>SUM(E45:K45)</f>
        <v/>
      </c>
      <c r="T19" s="13">
        <f>SUM(L45:R45)</f>
        <v/>
      </c>
      <c r="U19" s="13">
        <f>S19+T19</f>
        <v/>
      </c>
      <c r="V19" s="14">
        <f>IF(D19="","",ROUND(U19*D19,2))</f>
        <v/>
      </c>
    </row>
    <row r="20" ht="20" customHeight="1">
      <c r="A20" s="9">
        <f>IF(B20="","",ROW()-6)</f>
        <v/>
      </c>
      <c r="B20" s="10" t="n"/>
      <c r="C20" s="10" t="n"/>
      <c r="D20" s="11" t="n"/>
      <c r="E20" s="12" t="n"/>
      <c r="F20" s="12" t="n"/>
      <c r="G20" s="12" t="n"/>
      <c r="H20" s="12" t="n"/>
      <c r="I20" s="12" t="n"/>
      <c r="J20" s="12" t="n"/>
      <c r="K20" s="12" t="n"/>
      <c r="L20" s="12" t="n"/>
      <c r="M20" s="12" t="n"/>
      <c r="N20" s="12" t="n"/>
      <c r="O20" s="12" t="n"/>
      <c r="P20" s="12" t="n"/>
      <c r="Q20" s="12" t="n"/>
      <c r="R20" s="12" t="n"/>
      <c r="S20" s="13">
        <f>SUM(E46:K46)</f>
        <v/>
      </c>
      <c r="T20" s="13">
        <f>SUM(L46:R46)</f>
        <v/>
      </c>
      <c r="U20" s="13">
        <f>S20+T20</f>
        <v/>
      </c>
      <c r="V20" s="14">
        <f>IF(D20="","",ROUND(U20*D20,2))</f>
        <v/>
      </c>
    </row>
    <row r="21" ht="20" customHeight="1">
      <c r="A21" s="9">
        <f>IF(B21="","",ROW()-6)</f>
        <v/>
      </c>
      <c r="B21" s="10" t="n"/>
      <c r="C21" s="10" t="n"/>
      <c r="D21" s="11" t="n"/>
      <c r="E21" s="12" t="n"/>
      <c r="F21" s="12" t="n"/>
      <c r="G21" s="12" t="n"/>
      <c r="H21" s="12" t="n"/>
      <c r="I21" s="12" t="n"/>
      <c r="J21" s="12" t="n"/>
      <c r="K21" s="12" t="n"/>
      <c r="L21" s="12" t="n"/>
      <c r="M21" s="12" t="n"/>
      <c r="N21" s="12" t="n"/>
      <c r="O21" s="12" t="n"/>
      <c r="P21" s="12" t="n"/>
      <c r="Q21" s="12" t="n"/>
      <c r="R21" s="12" t="n"/>
      <c r="S21" s="13">
        <f>SUM(E47:K47)</f>
        <v/>
      </c>
      <c r="T21" s="13">
        <f>SUM(L47:R47)</f>
        <v/>
      </c>
      <c r="U21" s="13">
        <f>S21+T21</f>
        <v/>
      </c>
      <c r="V21" s="14">
        <f>IF(D21="","",ROUND(U21*D21,2))</f>
        <v/>
      </c>
    </row>
    <row r="22" ht="20" customHeight="1">
      <c r="A22" s="9">
        <f>IF(B22="","",ROW()-6)</f>
        <v/>
      </c>
      <c r="B22" s="10" t="n"/>
      <c r="C22" s="10" t="n"/>
      <c r="D22" s="11" t="n"/>
      <c r="E22" s="12" t="n"/>
      <c r="F22" s="12" t="n"/>
      <c r="G22" s="12" t="n"/>
      <c r="H22" s="12" t="n"/>
      <c r="I22" s="12" t="n"/>
      <c r="J22" s="12" t="n"/>
      <c r="K22" s="12" t="n"/>
      <c r="L22" s="12" t="n"/>
      <c r="M22" s="12" t="n"/>
      <c r="N22" s="12" t="n"/>
      <c r="O22" s="12" t="n"/>
      <c r="P22" s="12" t="n"/>
      <c r="Q22" s="12" t="n"/>
      <c r="R22" s="12" t="n"/>
      <c r="S22" s="13">
        <f>SUM(E48:K48)</f>
        <v/>
      </c>
      <c r="T22" s="13">
        <f>SUM(L48:R48)</f>
        <v/>
      </c>
      <c r="U22" s="13">
        <f>S22+T22</f>
        <v/>
      </c>
      <c r="V22" s="14">
        <f>IF(D22="","",ROUND(U22*D22,2))</f>
        <v/>
      </c>
    </row>
    <row r="23" ht="20" customHeight="1">
      <c r="A23" s="9">
        <f>IF(B23="","",ROW()-6)</f>
        <v/>
      </c>
      <c r="B23" s="10" t="n"/>
      <c r="C23" s="10" t="n"/>
      <c r="D23" s="11" t="n"/>
      <c r="E23" s="12" t="n"/>
      <c r="F23" s="12" t="n"/>
      <c r="G23" s="12" t="n"/>
      <c r="H23" s="12" t="n"/>
      <c r="I23" s="12" t="n"/>
      <c r="J23" s="12" t="n"/>
      <c r="K23" s="12" t="n"/>
      <c r="L23" s="12" t="n"/>
      <c r="M23" s="12" t="n"/>
      <c r="N23" s="12" t="n"/>
      <c r="O23" s="12" t="n"/>
      <c r="P23" s="12" t="n"/>
      <c r="Q23" s="12" t="n"/>
      <c r="R23" s="12" t="n"/>
      <c r="S23" s="13">
        <f>SUM(E49:K49)</f>
        <v/>
      </c>
      <c r="T23" s="13">
        <f>SUM(L49:R49)</f>
        <v/>
      </c>
      <c r="U23" s="13">
        <f>S23+T23</f>
        <v/>
      </c>
      <c r="V23" s="14">
        <f>IF(D23="","",ROUND(U23*D23,2))</f>
        <v/>
      </c>
    </row>
    <row r="24" ht="20" customHeight="1">
      <c r="A24" s="9">
        <f>IF(B24="","",ROW()-6)</f>
        <v/>
      </c>
      <c r="B24" s="10" t="n"/>
      <c r="C24" s="10" t="n"/>
      <c r="D24" s="11" t="n"/>
      <c r="E24" s="12" t="n"/>
      <c r="F24" s="12" t="n"/>
      <c r="G24" s="12" t="n"/>
      <c r="H24" s="12" t="n"/>
      <c r="I24" s="12" t="n"/>
      <c r="J24" s="12" t="n"/>
      <c r="K24" s="12" t="n"/>
      <c r="L24" s="12" t="n"/>
      <c r="M24" s="12" t="n"/>
      <c r="N24" s="12" t="n"/>
      <c r="O24" s="12" t="n"/>
      <c r="P24" s="12" t="n"/>
      <c r="Q24" s="12" t="n"/>
      <c r="R24" s="12" t="n"/>
      <c r="S24" s="13">
        <f>SUM(E50:K50)</f>
        <v/>
      </c>
      <c r="T24" s="13">
        <f>SUM(L50:R50)</f>
        <v/>
      </c>
      <c r="U24" s="13">
        <f>S24+T24</f>
        <v/>
      </c>
      <c r="V24" s="14">
        <f>IF(D24="","",ROUND(U24*D24,2))</f>
        <v/>
      </c>
    </row>
    <row r="25" ht="20" customHeight="1">
      <c r="A25" s="9">
        <f>IF(B25="","",ROW()-6)</f>
        <v/>
      </c>
      <c r="B25" s="10" t="n"/>
      <c r="C25" s="10" t="n"/>
      <c r="D25" s="11" t="n"/>
      <c r="E25" s="12" t="n"/>
      <c r="F25" s="12" t="n"/>
      <c r="G25" s="12" t="n"/>
      <c r="H25" s="12" t="n"/>
      <c r="I25" s="12" t="n"/>
      <c r="J25" s="12" t="n"/>
      <c r="K25" s="12" t="n"/>
      <c r="L25" s="12" t="n"/>
      <c r="M25" s="12" t="n"/>
      <c r="N25" s="12" t="n"/>
      <c r="O25" s="12" t="n"/>
      <c r="P25" s="12" t="n"/>
      <c r="Q25" s="12" t="n"/>
      <c r="R25" s="12" t="n"/>
      <c r="S25" s="13">
        <f>SUM(E51:K51)</f>
        <v/>
      </c>
      <c r="T25" s="13">
        <f>SUM(L51:R51)</f>
        <v/>
      </c>
      <c r="U25" s="13">
        <f>S25+T25</f>
        <v/>
      </c>
      <c r="V25" s="14">
        <f>IF(D25="","",ROUND(U25*D25,2))</f>
        <v/>
      </c>
    </row>
    <row r="26" ht="20" customHeight="1">
      <c r="A26" s="9">
        <f>IF(B26="","",ROW()-6)</f>
        <v/>
      </c>
      <c r="B26" s="10" t="n"/>
      <c r="C26" s="10" t="n"/>
      <c r="D26" s="11" t="n"/>
      <c r="E26" s="12" t="n"/>
      <c r="F26" s="12" t="n"/>
      <c r="G26" s="12" t="n"/>
      <c r="H26" s="12" t="n"/>
      <c r="I26" s="12" t="n"/>
      <c r="J26" s="12" t="n"/>
      <c r="K26" s="12" t="n"/>
      <c r="L26" s="12" t="n"/>
      <c r="M26" s="12" t="n"/>
      <c r="N26" s="12" t="n"/>
      <c r="O26" s="12" t="n"/>
      <c r="P26" s="12" t="n"/>
      <c r="Q26" s="12" t="n"/>
      <c r="R26" s="12" t="n"/>
      <c r="S26" s="13">
        <f>SUM(E52:K52)</f>
        <v/>
      </c>
      <c r="T26" s="13">
        <f>SUM(L52:R52)</f>
        <v/>
      </c>
      <c r="U26" s="13">
        <f>S26+T26</f>
        <v/>
      </c>
      <c r="V26" s="14">
        <f>IF(D26="","",ROUND(U26*D26,2))</f>
        <v/>
      </c>
    </row>
    <row r="27">
      <c r="A27" s="15" t="n"/>
      <c r="B27" s="16" t="inlineStr">
        <is>
          <t>Headcount</t>
        </is>
      </c>
      <c r="C27" s="15" t="n"/>
      <c r="D27" s="15" t="n"/>
      <c r="E27" s="17">
        <f>COUNTIF(E33:E52,"&gt;0")</f>
        <v/>
      </c>
      <c r="F27" s="17">
        <f>COUNTIF(F33:F52,"&gt;0")</f>
        <v/>
      </c>
      <c r="G27" s="17">
        <f>COUNTIF(G33:G52,"&gt;0")</f>
        <v/>
      </c>
      <c r="H27" s="17">
        <f>COUNTIF(H33:H52,"&gt;0")</f>
        <v/>
      </c>
      <c r="I27" s="17">
        <f>COUNTIF(I33:I52,"&gt;0")</f>
        <v/>
      </c>
      <c r="J27" s="17">
        <f>COUNTIF(J33:J52,"&gt;0")</f>
        <v/>
      </c>
      <c r="K27" s="17">
        <f>COUNTIF(K33:K52,"&gt;0")</f>
        <v/>
      </c>
      <c r="L27" s="17">
        <f>COUNTIF(L33:L52,"&gt;0")</f>
        <v/>
      </c>
      <c r="M27" s="17">
        <f>COUNTIF(M33:M52,"&gt;0")</f>
        <v/>
      </c>
      <c r="N27" s="17">
        <f>COUNTIF(N33:N52,"&gt;0")</f>
        <v/>
      </c>
      <c r="O27" s="17">
        <f>COUNTIF(O33:O52,"&gt;0")</f>
        <v/>
      </c>
      <c r="P27" s="17">
        <f>COUNTIF(P33:P52,"&gt;0")</f>
        <v/>
      </c>
      <c r="Q27" s="17">
        <f>COUNTIF(Q33:Q52,"&gt;0")</f>
        <v/>
      </c>
      <c r="R27" s="17">
        <f>COUNTIF(R33:R52,"&gt;0")</f>
        <v/>
      </c>
      <c r="S27" s="15" t="n"/>
      <c r="T27" s="15" t="n"/>
      <c r="U27" s="18">
        <f>COUNTIF(U7:U26,"&gt;0")</f>
        <v/>
      </c>
      <c r="V27" s="19" t="inlineStr">
        <is>
          <t>staff rostered</t>
        </is>
      </c>
    </row>
    <row r="28">
      <c r="A28" s="15" t="n"/>
      <c r="B28" s="16" t="inlineStr">
        <is>
          <t>Hours</t>
        </is>
      </c>
      <c r="C28" s="15" t="n"/>
      <c r="D28" s="15" t="n"/>
      <c r="E28" s="20">
        <f>SUM(E33:E52)</f>
        <v/>
      </c>
      <c r="F28" s="20">
        <f>SUM(F33:F52)</f>
        <v/>
      </c>
      <c r="G28" s="20">
        <f>SUM(G33:G52)</f>
        <v/>
      </c>
      <c r="H28" s="20">
        <f>SUM(H33:H52)</f>
        <v/>
      </c>
      <c r="I28" s="20">
        <f>SUM(I33:I52)</f>
        <v/>
      </c>
      <c r="J28" s="20">
        <f>SUM(J33:J52)</f>
        <v/>
      </c>
      <c r="K28" s="20">
        <f>SUM(K33:K52)</f>
        <v/>
      </c>
      <c r="L28" s="20">
        <f>SUM(L33:L52)</f>
        <v/>
      </c>
      <c r="M28" s="20">
        <f>SUM(M33:M52)</f>
        <v/>
      </c>
      <c r="N28" s="20">
        <f>SUM(N33:N52)</f>
        <v/>
      </c>
      <c r="O28" s="20">
        <f>SUM(O33:O52)</f>
        <v/>
      </c>
      <c r="P28" s="20">
        <f>SUM(P33:P52)</f>
        <v/>
      </c>
      <c r="Q28" s="20">
        <f>SUM(Q33:Q52)</f>
        <v/>
      </c>
      <c r="R28" s="20">
        <f>SUM(R33:R52)</f>
        <v/>
      </c>
      <c r="S28" s="21">
        <f>SUM(S7:S26)</f>
        <v/>
      </c>
      <c r="T28" s="21">
        <f>SUM(T7:T26)</f>
        <v/>
      </c>
      <c r="U28" s="21">
        <f>SUM(U7:U26)</f>
        <v/>
      </c>
      <c r="V28" s="19" t="inlineStr">
        <is>
          <t>hours</t>
        </is>
      </c>
    </row>
    <row r="29">
      <c r="A29" s="15" t="n"/>
      <c r="B29" s="16" t="inlineStr">
        <is>
          <t>Labour cost</t>
        </is>
      </c>
      <c r="C29" s="15" t="n"/>
      <c r="D29" s="15" t="n"/>
      <c r="E29" s="22">
        <f>IF(COUNT($D$7:$D$26)=0,"",SUMPRODUCT(E33:E52,$D$7:$D$26))</f>
        <v/>
      </c>
      <c r="F29" s="22">
        <f>IF(COUNT($D$7:$D$26)=0,"",SUMPRODUCT(F33:F52,$D$7:$D$26))</f>
        <v/>
      </c>
      <c r="G29" s="22">
        <f>IF(COUNT($D$7:$D$26)=0,"",SUMPRODUCT(G33:G52,$D$7:$D$26))</f>
        <v/>
      </c>
      <c r="H29" s="22">
        <f>IF(COUNT($D$7:$D$26)=0,"",SUMPRODUCT(H33:H52,$D$7:$D$26))</f>
        <v/>
      </c>
      <c r="I29" s="22">
        <f>IF(COUNT($D$7:$D$26)=0,"",SUMPRODUCT(I33:I52,$D$7:$D$26))</f>
        <v/>
      </c>
      <c r="J29" s="22">
        <f>IF(COUNT($D$7:$D$26)=0,"",SUMPRODUCT(J33:J52,$D$7:$D$26))</f>
        <v/>
      </c>
      <c r="K29" s="22">
        <f>IF(COUNT($D$7:$D$26)=0,"",SUMPRODUCT(K33:K52,$D$7:$D$26))</f>
        <v/>
      </c>
      <c r="L29" s="22">
        <f>IF(COUNT($D$7:$D$26)=0,"",SUMPRODUCT(L33:L52,$D$7:$D$26))</f>
        <v/>
      </c>
      <c r="M29" s="22">
        <f>IF(COUNT($D$7:$D$26)=0,"",SUMPRODUCT(M33:M52,$D$7:$D$26))</f>
        <v/>
      </c>
      <c r="N29" s="22">
        <f>IF(COUNT($D$7:$D$26)=0,"",SUMPRODUCT(N33:N52,$D$7:$D$26))</f>
        <v/>
      </c>
      <c r="O29" s="22">
        <f>IF(COUNT($D$7:$D$26)=0,"",SUMPRODUCT(O33:O52,$D$7:$D$26))</f>
        <v/>
      </c>
      <c r="P29" s="22">
        <f>IF(COUNT($D$7:$D$26)=0,"",SUMPRODUCT(P33:P52,$D$7:$D$26))</f>
        <v/>
      </c>
      <c r="Q29" s="22">
        <f>IF(COUNT($D$7:$D$26)=0,"",SUMPRODUCT(Q33:Q52,$D$7:$D$26))</f>
        <v/>
      </c>
      <c r="R29" s="22">
        <f>IF(COUNT($D$7:$D$26)=0,"",SUMPRODUCT(R33:R52,$D$7:$D$26))</f>
        <v/>
      </c>
      <c r="S29" s="15" t="n"/>
      <c r="T29" s="15" t="n"/>
      <c r="U29" s="23" t="n"/>
      <c r="V29" s="24">
        <f>IF(COUNT($D$7:$D$26)=0,"",SUM(V7:V26))</f>
        <v/>
      </c>
    </row>
    <row r="31">
      <c r="A31" s="25" t="inlineStr">
        <is>
          <t>Paid hours per shift (worked out from the grid above and the Settings sheet)</t>
        </is>
      </c>
    </row>
    <row r="32" ht="18" customHeight="1">
      <c r="A32" s="6" t="inlineStr"/>
      <c r="B32" s="6" t="inlineStr">
        <is>
          <t>Staff</t>
        </is>
      </c>
      <c r="C32" s="6" t="inlineStr"/>
      <c r="D32" s="6" t="inlineStr"/>
      <c r="E32" s="26">
        <f>E5</f>
        <v/>
      </c>
      <c r="F32" s="26">
        <f>F5</f>
        <v/>
      </c>
      <c r="G32" s="26">
        <f>G5</f>
        <v/>
      </c>
      <c r="H32" s="26">
        <f>H5</f>
        <v/>
      </c>
      <c r="I32" s="26">
        <f>I5</f>
        <v/>
      </c>
      <c r="J32" s="26">
        <f>J5</f>
        <v/>
      </c>
      <c r="K32" s="26">
        <f>K5</f>
        <v/>
      </c>
      <c r="L32" s="26">
        <f>L5</f>
        <v/>
      </c>
      <c r="M32" s="26">
        <f>M5</f>
        <v/>
      </c>
      <c r="N32" s="26">
        <f>N5</f>
        <v/>
      </c>
      <c r="O32" s="26">
        <f>O5</f>
        <v/>
      </c>
      <c r="P32" s="26">
        <f>P5</f>
        <v/>
      </c>
      <c r="Q32" s="26">
        <f>Q5</f>
        <v/>
      </c>
      <c r="R32" s="26">
        <f>R5</f>
        <v/>
      </c>
      <c r="U32" s="26" t="inlineStr">
        <is>
          <t>Hours</t>
        </is>
      </c>
    </row>
    <row r="33">
      <c r="A33" s="27" t="n"/>
      <c r="B33" s="28">
        <f>IF(B7="","",B7)</f>
        <v/>
      </c>
      <c r="C33" s="27" t="n"/>
      <c r="D33" s="27" t="n"/>
      <c r="E33" s="29">
        <f>IF(E7="",0,IF(ISNUMBER(SEARCH("-",E7)),IFERROR(ROUND(MAX(0,MOD(TIMEVALUE(TRIM(MID(E7,SEARCH("-",E7)+1,20)))-TIMEVALUE(TRIM(LEFT(E7,SEARCH("-",E7)-1))),1)*24-Settings!$E$3/60),2),0),IFERROR(VLOOKUP(E7,Settings!$A$7:$E$16,5,FALSE),0)))</f>
        <v/>
      </c>
      <c r="F33" s="29">
        <f>IF(F7="",0,IF(ISNUMBER(SEARCH("-",F7)),IFERROR(ROUND(MAX(0,MOD(TIMEVALUE(TRIM(MID(F7,SEARCH("-",F7)+1,20)))-TIMEVALUE(TRIM(LEFT(F7,SEARCH("-",F7)-1))),1)*24-Settings!$E$3/60),2),0),IFERROR(VLOOKUP(F7,Settings!$A$7:$E$16,5,FALSE),0)))</f>
        <v/>
      </c>
      <c r="G33" s="29">
        <f>IF(G7="",0,IF(ISNUMBER(SEARCH("-",G7)),IFERROR(ROUND(MAX(0,MOD(TIMEVALUE(TRIM(MID(G7,SEARCH("-",G7)+1,20)))-TIMEVALUE(TRIM(LEFT(G7,SEARCH("-",G7)-1))),1)*24-Settings!$E$3/60),2),0),IFERROR(VLOOKUP(G7,Settings!$A$7:$E$16,5,FALSE),0)))</f>
        <v/>
      </c>
      <c r="H33" s="29">
        <f>IF(H7="",0,IF(ISNUMBER(SEARCH("-",H7)),IFERROR(ROUND(MAX(0,MOD(TIMEVALUE(TRIM(MID(H7,SEARCH("-",H7)+1,20)))-TIMEVALUE(TRIM(LEFT(H7,SEARCH("-",H7)-1))),1)*24-Settings!$E$3/60),2),0),IFERROR(VLOOKUP(H7,Settings!$A$7:$E$16,5,FALSE),0)))</f>
        <v/>
      </c>
      <c r="I33" s="29">
        <f>IF(I7="",0,IF(ISNUMBER(SEARCH("-",I7)),IFERROR(ROUND(MAX(0,MOD(TIMEVALUE(TRIM(MID(I7,SEARCH("-",I7)+1,20)))-TIMEVALUE(TRIM(LEFT(I7,SEARCH("-",I7)-1))),1)*24-Settings!$E$3/60),2),0),IFERROR(VLOOKUP(I7,Settings!$A$7:$E$16,5,FALSE),0)))</f>
        <v/>
      </c>
      <c r="J33" s="29">
        <f>IF(J7="",0,IF(ISNUMBER(SEARCH("-",J7)),IFERROR(ROUND(MAX(0,MOD(TIMEVALUE(TRIM(MID(J7,SEARCH("-",J7)+1,20)))-TIMEVALUE(TRIM(LEFT(J7,SEARCH("-",J7)-1))),1)*24-Settings!$E$3/60),2),0),IFERROR(VLOOKUP(J7,Settings!$A$7:$E$16,5,FALSE),0)))</f>
        <v/>
      </c>
      <c r="K33" s="29">
        <f>IF(K7="",0,IF(ISNUMBER(SEARCH("-",K7)),IFERROR(ROUND(MAX(0,MOD(TIMEVALUE(TRIM(MID(K7,SEARCH("-",K7)+1,20)))-TIMEVALUE(TRIM(LEFT(K7,SEARCH("-",K7)-1))),1)*24-Settings!$E$3/60),2),0),IFERROR(VLOOKUP(K7,Settings!$A$7:$E$16,5,FALSE),0)))</f>
        <v/>
      </c>
      <c r="L33" s="29">
        <f>IF(L7="",0,IF(ISNUMBER(SEARCH("-",L7)),IFERROR(ROUND(MAX(0,MOD(TIMEVALUE(TRIM(MID(L7,SEARCH("-",L7)+1,20)))-TIMEVALUE(TRIM(LEFT(L7,SEARCH("-",L7)-1))),1)*24-Settings!$E$3/60),2),0),IFERROR(VLOOKUP(L7,Settings!$A$7:$E$16,5,FALSE),0)))</f>
        <v/>
      </c>
      <c r="M33" s="29">
        <f>IF(M7="",0,IF(ISNUMBER(SEARCH("-",M7)),IFERROR(ROUND(MAX(0,MOD(TIMEVALUE(TRIM(MID(M7,SEARCH("-",M7)+1,20)))-TIMEVALUE(TRIM(LEFT(M7,SEARCH("-",M7)-1))),1)*24-Settings!$E$3/60),2),0),IFERROR(VLOOKUP(M7,Settings!$A$7:$E$16,5,FALSE),0)))</f>
        <v/>
      </c>
      <c r="N33" s="29">
        <f>IF(N7="",0,IF(ISNUMBER(SEARCH("-",N7)),IFERROR(ROUND(MAX(0,MOD(TIMEVALUE(TRIM(MID(N7,SEARCH("-",N7)+1,20)))-TIMEVALUE(TRIM(LEFT(N7,SEARCH("-",N7)-1))),1)*24-Settings!$E$3/60),2),0),IFERROR(VLOOKUP(N7,Settings!$A$7:$E$16,5,FALSE),0)))</f>
        <v/>
      </c>
      <c r="O33" s="29">
        <f>IF(O7="",0,IF(ISNUMBER(SEARCH("-",O7)),IFERROR(ROUND(MAX(0,MOD(TIMEVALUE(TRIM(MID(O7,SEARCH("-",O7)+1,20)))-TIMEVALUE(TRIM(LEFT(O7,SEARCH("-",O7)-1))),1)*24-Settings!$E$3/60),2),0),IFERROR(VLOOKUP(O7,Settings!$A$7:$E$16,5,FALSE),0)))</f>
        <v/>
      </c>
      <c r="P33" s="29">
        <f>IF(P7="",0,IF(ISNUMBER(SEARCH("-",P7)),IFERROR(ROUND(MAX(0,MOD(TIMEVALUE(TRIM(MID(P7,SEARCH("-",P7)+1,20)))-TIMEVALUE(TRIM(LEFT(P7,SEARCH("-",P7)-1))),1)*24-Settings!$E$3/60),2),0),IFERROR(VLOOKUP(P7,Settings!$A$7:$E$16,5,FALSE),0)))</f>
        <v/>
      </c>
      <c r="Q33" s="29">
        <f>IF(Q7="",0,IF(ISNUMBER(SEARCH("-",Q7)),IFERROR(ROUND(MAX(0,MOD(TIMEVALUE(TRIM(MID(Q7,SEARCH("-",Q7)+1,20)))-TIMEVALUE(TRIM(LEFT(Q7,SEARCH("-",Q7)-1))),1)*24-Settings!$E$3/60),2),0),IFERROR(VLOOKUP(Q7,Settings!$A$7:$E$16,5,FALSE),0)))</f>
        <v/>
      </c>
      <c r="R33" s="29">
        <f>IF(R7="",0,IF(ISNUMBER(SEARCH("-",R7)),IFERROR(ROUND(MAX(0,MOD(TIMEVALUE(TRIM(MID(R7,SEARCH("-",R7)+1,20)))-TIMEVALUE(TRIM(LEFT(R7,SEARCH("-",R7)-1))),1)*24-Settings!$E$3/60),2),0),IFERROR(VLOOKUP(R7,Settings!$A$7:$E$16,5,FALSE),0)))</f>
        <v/>
      </c>
      <c r="U33" s="30">
        <f>SUM(E33:R33)</f>
        <v/>
      </c>
    </row>
    <row r="34">
      <c r="A34" s="27" t="n"/>
      <c r="B34" s="28">
        <f>IF(B8="","",B8)</f>
        <v/>
      </c>
      <c r="C34" s="27" t="n"/>
      <c r="D34" s="27" t="n"/>
      <c r="E34" s="29">
        <f>IF(E8="",0,IF(ISNUMBER(SEARCH("-",E8)),IFERROR(ROUND(MAX(0,MOD(TIMEVALUE(TRIM(MID(E8,SEARCH("-",E8)+1,20)))-TIMEVALUE(TRIM(LEFT(E8,SEARCH("-",E8)-1))),1)*24-Settings!$E$3/60),2),0),IFERROR(VLOOKUP(E8,Settings!$A$7:$E$16,5,FALSE),0)))</f>
        <v/>
      </c>
      <c r="F34" s="29">
        <f>IF(F8="",0,IF(ISNUMBER(SEARCH("-",F8)),IFERROR(ROUND(MAX(0,MOD(TIMEVALUE(TRIM(MID(F8,SEARCH("-",F8)+1,20)))-TIMEVALUE(TRIM(LEFT(F8,SEARCH("-",F8)-1))),1)*24-Settings!$E$3/60),2),0),IFERROR(VLOOKUP(F8,Settings!$A$7:$E$16,5,FALSE),0)))</f>
        <v/>
      </c>
      <c r="G34" s="29">
        <f>IF(G8="",0,IF(ISNUMBER(SEARCH("-",G8)),IFERROR(ROUND(MAX(0,MOD(TIMEVALUE(TRIM(MID(G8,SEARCH("-",G8)+1,20)))-TIMEVALUE(TRIM(LEFT(G8,SEARCH("-",G8)-1))),1)*24-Settings!$E$3/60),2),0),IFERROR(VLOOKUP(G8,Settings!$A$7:$E$16,5,FALSE),0)))</f>
        <v/>
      </c>
      <c r="H34" s="29">
        <f>IF(H8="",0,IF(ISNUMBER(SEARCH("-",H8)),IFERROR(ROUND(MAX(0,MOD(TIMEVALUE(TRIM(MID(H8,SEARCH("-",H8)+1,20)))-TIMEVALUE(TRIM(LEFT(H8,SEARCH("-",H8)-1))),1)*24-Settings!$E$3/60),2),0),IFERROR(VLOOKUP(H8,Settings!$A$7:$E$16,5,FALSE),0)))</f>
        <v/>
      </c>
      <c r="I34" s="29">
        <f>IF(I8="",0,IF(ISNUMBER(SEARCH("-",I8)),IFERROR(ROUND(MAX(0,MOD(TIMEVALUE(TRIM(MID(I8,SEARCH("-",I8)+1,20)))-TIMEVALUE(TRIM(LEFT(I8,SEARCH("-",I8)-1))),1)*24-Settings!$E$3/60),2),0),IFERROR(VLOOKUP(I8,Settings!$A$7:$E$16,5,FALSE),0)))</f>
        <v/>
      </c>
      <c r="J34" s="29">
        <f>IF(J8="",0,IF(ISNUMBER(SEARCH("-",J8)),IFERROR(ROUND(MAX(0,MOD(TIMEVALUE(TRIM(MID(J8,SEARCH("-",J8)+1,20)))-TIMEVALUE(TRIM(LEFT(J8,SEARCH("-",J8)-1))),1)*24-Settings!$E$3/60),2),0),IFERROR(VLOOKUP(J8,Settings!$A$7:$E$16,5,FALSE),0)))</f>
        <v/>
      </c>
      <c r="K34" s="29">
        <f>IF(K8="",0,IF(ISNUMBER(SEARCH("-",K8)),IFERROR(ROUND(MAX(0,MOD(TIMEVALUE(TRIM(MID(K8,SEARCH("-",K8)+1,20)))-TIMEVALUE(TRIM(LEFT(K8,SEARCH("-",K8)-1))),1)*24-Settings!$E$3/60),2),0),IFERROR(VLOOKUP(K8,Settings!$A$7:$E$16,5,FALSE),0)))</f>
        <v/>
      </c>
      <c r="L34" s="29">
        <f>IF(L8="",0,IF(ISNUMBER(SEARCH("-",L8)),IFERROR(ROUND(MAX(0,MOD(TIMEVALUE(TRIM(MID(L8,SEARCH("-",L8)+1,20)))-TIMEVALUE(TRIM(LEFT(L8,SEARCH("-",L8)-1))),1)*24-Settings!$E$3/60),2),0),IFERROR(VLOOKUP(L8,Settings!$A$7:$E$16,5,FALSE),0)))</f>
        <v/>
      </c>
      <c r="M34" s="29">
        <f>IF(M8="",0,IF(ISNUMBER(SEARCH("-",M8)),IFERROR(ROUND(MAX(0,MOD(TIMEVALUE(TRIM(MID(M8,SEARCH("-",M8)+1,20)))-TIMEVALUE(TRIM(LEFT(M8,SEARCH("-",M8)-1))),1)*24-Settings!$E$3/60),2),0),IFERROR(VLOOKUP(M8,Settings!$A$7:$E$16,5,FALSE),0)))</f>
        <v/>
      </c>
      <c r="N34" s="29">
        <f>IF(N8="",0,IF(ISNUMBER(SEARCH("-",N8)),IFERROR(ROUND(MAX(0,MOD(TIMEVALUE(TRIM(MID(N8,SEARCH("-",N8)+1,20)))-TIMEVALUE(TRIM(LEFT(N8,SEARCH("-",N8)-1))),1)*24-Settings!$E$3/60),2),0),IFERROR(VLOOKUP(N8,Settings!$A$7:$E$16,5,FALSE),0)))</f>
        <v/>
      </c>
      <c r="O34" s="29">
        <f>IF(O8="",0,IF(ISNUMBER(SEARCH("-",O8)),IFERROR(ROUND(MAX(0,MOD(TIMEVALUE(TRIM(MID(O8,SEARCH("-",O8)+1,20)))-TIMEVALUE(TRIM(LEFT(O8,SEARCH("-",O8)-1))),1)*24-Settings!$E$3/60),2),0),IFERROR(VLOOKUP(O8,Settings!$A$7:$E$16,5,FALSE),0)))</f>
        <v/>
      </c>
      <c r="P34" s="29">
        <f>IF(P8="",0,IF(ISNUMBER(SEARCH("-",P8)),IFERROR(ROUND(MAX(0,MOD(TIMEVALUE(TRIM(MID(P8,SEARCH("-",P8)+1,20)))-TIMEVALUE(TRIM(LEFT(P8,SEARCH("-",P8)-1))),1)*24-Settings!$E$3/60),2),0),IFERROR(VLOOKUP(P8,Settings!$A$7:$E$16,5,FALSE),0)))</f>
        <v/>
      </c>
      <c r="Q34" s="29">
        <f>IF(Q8="",0,IF(ISNUMBER(SEARCH("-",Q8)),IFERROR(ROUND(MAX(0,MOD(TIMEVALUE(TRIM(MID(Q8,SEARCH("-",Q8)+1,20)))-TIMEVALUE(TRIM(LEFT(Q8,SEARCH("-",Q8)-1))),1)*24-Settings!$E$3/60),2),0),IFERROR(VLOOKUP(Q8,Settings!$A$7:$E$16,5,FALSE),0)))</f>
        <v/>
      </c>
      <c r="R34" s="29">
        <f>IF(R8="",0,IF(ISNUMBER(SEARCH("-",R8)),IFERROR(ROUND(MAX(0,MOD(TIMEVALUE(TRIM(MID(R8,SEARCH("-",R8)+1,20)))-TIMEVALUE(TRIM(LEFT(R8,SEARCH("-",R8)-1))),1)*24-Settings!$E$3/60),2),0),IFERROR(VLOOKUP(R8,Settings!$A$7:$E$16,5,FALSE),0)))</f>
        <v/>
      </c>
      <c r="U34" s="30">
        <f>SUM(E34:R34)</f>
        <v/>
      </c>
    </row>
    <row r="35">
      <c r="A35" s="27" t="n"/>
      <c r="B35" s="28">
        <f>IF(B9="","",B9)</f>
        <v/>
      </c>
      <c r="C35" s="27" t="n"/>
      <c r="D35" s="27" t="n"/>
      <c r="E35" s="29">
        <f>IF(E9="",0,IF(ISNUMBER(SEARCH("-",E9)),IFERROR(ROUND(MAX(0,MOD(TIMEVALUE(TRIM(MID(E9,SEARCH("-",E9)+1,20)))-TIMEVALUE(TRIM(LEFT(E9,SEARCH("-",E9)-1))),1)*24-Settings!$E$3/60),2),0),IFERROR(VLOOKUP(E9,Settings!$A$7:$E$16,5,FALSE),0)))</f>
        <v/>
      </c>
      <c r="F35" s="29">
        <f>IF(F9="",0,IF(ISNUMBER(SEARCH("-",F9)),IFERROR(ROUND(MAX(0,MOD(TIMEVALUE(TRIM(MID(F9,SEARCH("-",F9)+1,20)))-TIMEVALUE(TRIM(LEFT(F9,SEARCH("-",F9)-1))),1)*24-Settings!$E$3/60),2),0),IFERROR(VLOOKUP(F9,Settings!$A$7:$E$16,5,FALSE),0)))</f>
        <v/>
      </c>
      <c r="G35" s="29">
        <f>IF(G9="",0,IF(ISNUMBER(SEARCH("-",G9)),IFERROR(ROUND(MAX(0,MOD(TIMEVALUE(TRIM(MID(G9,SEARCH("-",G9)+1,20)))-TIMEVALUE(TRIM(LEFT(G9,SEARCH("-",G9)-1))),1)*24-Settings!$E$3/60),2),0),IFERROR(VLOOKUP(G9,Settings!$A$7:$E$16,5,FALSE),0)))</f>
        <v/>
      </c>
      <c r="H35" s="29">
        <f>IF(H9="",0,IF(ISNUMBER(SEARCH("-",H9)),IFERROR(ROUND(MAX(0,MOD(TIMEVALUE(TRIM(MID(H9,SEARCH("-",H9)+1,20)))-TIMEVALUE(TRIM(LEFT(H9,SEARCH("-",H9)-1))),1)*24-Settings!$E$3/60),2),0),IFERROR(VLOOKUP(H9,Settings!$A$7:$E$16,5,FALSE),0)))</f>
        <v/>
      </c>
      <c r="I35" s="29">
        <f>IF(I9="",0,IF(ISNUMBER(SEARCH("-",I9)),IFERROR(ROUND(MAX(0,MOD(TIMEVALUE(TRIM(MID(I9,SEARCH("-",I9)+1,20)))-TIMEVALUE(TRIM(LEFT(I9,SEARCH("-",I9)-1))),1)*24-Settings!$E$3/60),2),0),IFERROR(VLOOKUP(I9,Settings!$A$7:$E$16,5,FALSE),0)))</f>
        <v/>
      </c>
      <c r="J35" s="29">
        <f>IF(J9="",0,IF(ISNUMBER(SEARCH("-",J9)),IFERROR(ROUND(MAX(0,MOD(TIMEVALUE(TRIM(MID(J9,SEARCH("-",J9)+1,20)))-TIMEVALUE(TRIM(LEFT(J9,SEARCH("-",J9)-1))),1)*24-Settings!$E$3/60),2),0),IFERROR(VLOOKUP(J9,Settings!$A$7:$E$16,5,FALSE),0)))</f>
        <v/>
      </c>
      <c r="K35" s="29">
        <f>IF(K9="",0,IF(ISNUMBER(SEARCH("-",K9)),IFERROR(ROUND(MAX(0,MOD(TIMEVALUE(TRIM(MID(K9,SEARCH("-",K9)+1,20)))-TIMEVALUE(TRIM(LEFT(K9,SEARCH("-",K9)-1))),1)*24-Settings!$E$3/60),2),0),IFERROR(VLOOKUP(K9,Settings!$A$7:$E$16,5,FALSE),0)))</f>
        <v/>
      </c>
      <c r="L35" s="29">
        <f>IF(L9="",0,IF(ISNUMBER(SEARCH("-",L9)),IFERROR(ROUND(MAX(0,MOD(TIMEVALUE(TRIM(MID(L9,SEARCH("-",L9)+1,20)))-TIMEVALUE(TRIM(LEFT(L9,SEARCH("-",L9)-1))),1)*24-Settings!$E$3/60),2),0),IFERROR(VLOOKUP(L9,Settings!$A$7:$E$16,5,FALSE),0)))</f>
        <v/>
      </c>
      <c r="M35" s="29">
        <f>IF(M9="",0,IF(ISNUMBER(SEARCH("-",M9)),IFERROR(ROUND(MAX(0,MOD(TIMEVALUE(TRIM(MID(M9,SEARCH("-",M9)+1,20)))-TIMEVALUE(TRIM(LEFT(M9,SEARCH("-",M9)-1))),1)*24-Settings!$E$3/60),2),0),IFERROR(VLOOKUP(M9,Settings!$A$7:$E$16,5,FALSE),0)))</f>
        <v/>
      </c>
      <c r="N35" s="29">
        <f>IF(N9="",0,IF(ISNUMBER(SEARCH("-",N9)),IFERROR(ROUND(MAX(0,MOD(TIMEVALUE(TRIM(MID(N9,SEARCH("-",N9)+1,20)))-TIMEVALUE(TRIM(LEFT(N9,SEARCH("-",N9)-1))),1)*24-Settings!$E$3/60),2),0),IFERROR(VLOOKUP(N9,Settings!$A$7:$E$16,5,FALSE),0)))</f>
        <v/>
      </c>
      <c r="O35" s="29">
        <f>IF(O9="",0,IF(ISNUMBER(SEARCH("-",O9)),IFERROR(ROUND(MAX(0,MOD(TIMEVALUE(TRIM(MID(O9,SEARCH("-",O9)+1,20)))-TIMEVALUE(TRIM(LEFT(O9,SEARCH("-",O9)-1))),1)*24-Settings!$E$3/60),2),0),IFERROR(VLOOKUP(O9,Settings!$A$7:$E$16,5,FALSE),0)))</f>
        <v/>
      </c>
      <c r="P35" s="29">
        <f>IF(P9="",0,IF(ISNUMBER(SEARCH("-",P9)),IFERROR(ROUND(MAX(0,MOD(TIMEVALUE(TRIM(MID(P9,SEARCH("-",P9)+1,20)))-TIMEVALUE(TRIM(LEFT(P9,SEARCH("-",P9)-1))),1)*24-Settings!$E$3/60),2),0),IFERROR(VLOOKUP(P9,Settings!$A$7:$E$16,5,FALSE),0)))</f>
        <v/>
      </c>
      <c r="Q35" s="29">
        <f>IF(Q9="",0,IF(ISNUMBER(SEARCH("-",Q9)),IFERROR(ROUND(MAX(0,MOD(TIMEVALUE(TRIM(MID(Q9,SEARCH("-",Q9)+1,20)))-TIMEVALUE(TRIM(LEFT(Q9,SEARCH("-",Q9)-1))),1)*24-Settings!$E$3/60),2),0),IFERROR(VLOOKUP(Q9,Settings!$A$7:$E$16,5,FALSE),0)))</f>
        <v/>
      </c>
      <c r="R35" s="29">
        <f>IF(R9="",0,IF(ISNUMBER(SEARCH("-",R9)),IFERROR(ROUND(MAX(0,MOD(TIMEVALUE(TRIM(MID(R9,SEARCH("-",R9)+1,20)))-TIMEVALUE(TRIM(LEFT(R9,SEARCH("-",R9)-1))),1)*24-Settings!$E$3/60),2),0),IFERROR(VLOOKUP(R9,Settings!$A$7:$E$16,5,FALSE),0)))</f>
        <v/>
      </c>
      <c r="U35" s="30">
        <f>SUM(E35:R35)</f>
        <v/>
      </c>
    </row>
    <row r="36">
      <c r="A36" s="27" t="n"/>
      <c r="B36" s="28">
        <f>IF(B10="","",B10)</f>
        <v/>
      </c>
      <c r="C36" s="27" t="n"/>
      <c r="D36" s="27" t="n"/>
      <c r="E36" s="29">
        <f>IF(E10="",0,IF(ISNUMBER(SEARCH("-",E10)),IFERROR(ROUND(MAX(0,MOD(TIMEVALUE(TRIM(MID(E10,SEARCH("-",E10)+1,20)))-TIMEVALUE(TRIM(LEFT(E10,SEARCH("-",E10)-1))),1)*24-Settings!$E$3/60),2),0),IFERROR(VLOOKUP(E10,Settings!$A$7:$E$16,5,FALSE),0)))</f>
        <v/>
      </c>
      <c r="F36" s="29">
        <f>IF(F10="",0,IF(ISNUMBER(SEARCH("-",F10)),IFERROR(ROUND(MAX(0,MOD(TIMEVALUE(TRIM(MID(F10,SEARCH("-",F10)+1,20)))-TIMEVALUE(TRIM(LEFT(F10,SEARCH("-",F10)-1))),1)*24-Settings!$E$3/60),2),0),IFERROR(VLOOKUP(F10,Settings!$A$7:$E$16,5,FALSE),0)))</f>
        <v/>
      </c>
      <c r="G36" s="29">
        <f>IF(G10="",0,IF(ISNUMBER(SEARCH("-",G10)),IFERROR(ROUND(MAX(0,MOD(TIMEVALUE(TRIM(MID(G10,SEARCH("-",G10)+1,20)))-TIMEVALUE(TRIM(LEFT(G10,SEARCH("-",G10)-1))),1)*24-Settings!$E$3/60),2),0),IFERROR(VLOOKUP(G10,Settings!$A$7:$E$16,5,FALSE),0)))</f>
        <v/>
      </c>
      <c r="H36" s="29">
        <f>IF(H10="",0,IF(ISNUMBER(SEARCH("-",H10)),IFERROR(ROUND(MAX(0,MOD(TIMEVALUE(TRIM(MID(H10,SEARCH("-",H10)+1,20)))-TIMEVALUE(TRIM(LEFT(H10,SEARCH("-",H10)-1))),1)*24-Settings!$E$3/60),2),0),IFERROR(VLOOKUP(H10,Settings!$A$7:$E$16,5,FALSE),0)))</f>
        <v/>
      </c>
      <c r="I36" s="29">
        <f>IF(I10="",0,IF(ISNUMBER(SEARCH("-",I10)),IFERROR(ROUND(MAX(0,MOD(TIMEVALUE(TRIM(MID(I10,SEARCH("-",I10)+1,20)))-TIMEVALUE(TRIM(LEFT(I10,SEARCH("-",I10)-1))),1)*24-Settings!$E$3/60),2),0),IFERROR(VLOOKUP(I10,Settings!$A$7:$E$16,5,FALSE),0)))</f>
        <v/>
      </c>
      <c r="J36" s="29">
        <f>IF(J10="",0,IF(ISNUMBER(SEARCH("-",J10)),IFERROR(ROUND(MAX(0,MOD(TIMEVALUE(TRIM(MID(J10,SEARCH("-",J10)+1,20)))-TIMEVALUE(TRIM(LEFT(J10,SEARCH("-",J10)-1))),1)*24-Settings!$E$3/60),2),0),IFERROR(VLOOKUP(J10,Settings!$A$7:$E$16,5,FALSE),0)))</f>
        <v/>
      </c>
      <c r="K36" s="29">
        <f>IF(K10="",0,IF(ISNUMBER(SEARCH("-",K10)),IFERROR(ROUND(MAX(0,MOD(TIMEVALUE(TRIM(MID(K10,SEARCH("-",K10)+1,20)))-TIMEVALUE(TRIM(LEFT(K10,SEARCH("-",K10)-1))),1)*24-Settings!$E$3/60),2),0),IFERROR(VLOOKUP(K10,Settings!$A$7:$E$16,5,FALSE),0)))</f>
        <v/>
      </c>
      <c r="L36" s="29">
        <f>IF(L10="",0,IF(ISNUMBER(SEARCH("-",L10)),IFERROR(ROUND(MAX(0,MOD(TIMEVALUE(TRIM(MID(L10,SEARCH("-",L10)+1,20)))-TIMEVALUE(TRIM(LEFT(L10,SEARCH("-",L10)-1))),1)*24-Settings!$E$3/60),2),0),IFERROR(VLOOKUP(L10,Settings!$A$7:$E$16,5,FALSE),0)))</f>
        <v/>
      </c>
      <c r="M36" s="29">
        <f>IF(M10="",0,IF(ISNUMBER(SEARCH("-",M10)),IFERROR(ROUND(MAX(0,MOD(TIMEVALUE(TRIM(MID(M10,SEARCH("-",M10)+1,20)))-TIMEVALUE(TRIM(LEFT(M10,SEARCH("-",M10)-1))),1)*24-Settings!$E$3/60),2),0),IFERROR(VLOOKUP(M10,Settings!$A$7:$E$16,5,FALSE),0)))</f>
        <v/>
      </c>
      <c r="N36" s="29">
        <f>IF(N10="",0,IF(ISNUMBER(SEARCH("-",N10)),IFERROR(ROUND(MAX(0,MOD(TIMEVALUE(TRIM(MID(N10,SEARCH("-",N10)+1,20)))-TIMEVALUE(TRIM(LEFT(N10,SEARCH("-",N10)-1))),1)*24-Settings!$E$3/60),2),0),IFERROR(VLOOKUP(N10,Settings!$A$7:$E$16,5,FALSE),0)))</f>
        <v/>
      </c>
      <c r="O36" s="29">
        <f>IF(O10="",0,IF(ISNUMBER(SEARCH("-",O10)),IFERROR(ROUND(MAX(0,MOD(TIMEVALUE(TRIM(MID(O10,SEARCH("-",O10)+1,20)))-TIMEVALUE(TRIM(LEFT(O10,SEARCH("-",O10)-1))),1)*24-Settings!$E$3/60),2),0),IFERROR(VLOOKUP(O10,Settings!$A$7:$E$16,5,FALSE),0)))</f>
        <v/>
      </c>
      <c r="P36" s="29">
        <f>IF(P10="",0,IF(ISNUMBER(SEARCH("-",P10)),IFERROR(ROUND(MAX(0,MOD(TIMEVALUE(TRIM(MID(P10,SEARCH("-",P10)+1,20)))-TIMEVALUE(TRIM(LEFT(P10,SEARCH("-",P10)-1))),1)*24-Settings!$E$3/60),2),0),IFERROR(VLOOKUP(P10,Settings!$A$7:$E$16,5,FALSE),0)))</f>
        <v/>
      </c>
      <c r="Q36" s="29">
        <f>IF(Q10="",0,IF(ISNUMBER(SEARCH("-",Q10)),IFERROR(ROUND(MAX(0,MOD(TIMEVALUE(TRIM(MID(Q10,SEARCH("-",Q10)+1,20)))-TIMEVALUE(TRIM(LEFT(Q10,SEARCH("-",Q10)-1))),1)*24-Settings!$E$3/60),2),0),IFERROR(VLOOKUP(Q10,Settings!$A$7:$E$16,5,FALSE),0)))</f>
        <v/>
      </c>
      <c r="R36" s="29">
        <f>IF(R10="",0,IF(ISNUMBER(SEARCH("-",R10)),IFERROR(ROUND(MAX(0,MOD(TIMEVALUE(TRIM(MID(R10,SEARCH("-",R10)+1,20)))-TIMEVALUE(TRIM(LEFT(R10,SEARCH("-",R10)-1))),1)*24-Settings!$E$3/60),2),0),IFERROR(VLOOKUP(R10,Settings!$A$7:$E$16,5,FALSE),0)))</f>
        <v/>
      </c>
      <c r="U36" s="30">
        <f>SUM(E36:R36)</f>
        <v/>
      </c>
    </row>
    <row r="37">
      <c r="A37" s="27" t="n"/>
      <c r="B37" s="28">
        <f>IF(B11="","",B11)</f>
        <v/>
      </c>
      <c r="C37" s="27" t="n"/>
      <c r="D37" s="27" t="n"/>
      <c r="E37" s="29">
        <f>IF(E11="",0,IF(ISNUMBER(SEARCH("-",E11)),IFERROR(ROUND(MAX(0,MOD(TIMEVALUE(TRIM(MID(E11,SEARCH("-",E11)+1,20)))-TIMEVALUE(TRIM(LEFT(E11,SEARCH("-",E11)-1))),1)*24-Settings!$E$3/60),2),0),IFERROR(VLOOKUP(E11,Settings!$A$7:$E$16,5,FALSE),0)))</f>
        <v/>
      </c>
      <c r="F37" s="29">
        <f>IF(F11="",0,IF(ISNUMBER(SEARCH("-",F11)),IFERROR(ROUND(MAX(0,MOD(TIMEVALUE(TRIM(MID(F11,SEARCH("-",F11)+1,20)))-TIMEVALUE(TRIM(LEFT(F11,SEARCH("-",F11)-1))),1)*24-Settings!$E$3/60),2),0),IFERROR(VLOOKUP(F11,Settings!$A$7:$E$16,5,FALSE),0)))</f>
        <v/>
      </c>
      <c r="G37" s="29">
        <f>IF(G11="",0,IF(ISNUMBER(SEARCH("-",G11)),IFERROR(ROUND(MAX(0,MOD(TIMEVALUE(TRIM(MID(G11,SEARCH("-",G11)+1,20)))-TIMEVALUE(TRIM(LEFT(G11,SEARCH("-",G11)-1))),1)*24-Settings!$E$3/60),2),0),IFERROR(VLOOKUP(G11,Settings!$A$7:$E$16,5,FALSE),0)))</f>
        <v/>
      </c>
      <c r="H37" s="29">
        <f>IF(H11="",0,IF(ISNUMBER(SEARCH("-",H11)),IFERROR(ROUND(MAX(0,MOD(TIMEVALUE(TRIM(MID(H11,SEARCH("-",H11)+1,20)))-TIMEVALUE(TRIM(LEFT(H11,SEARCH("-",H11)-1))),1)*24-Settings!$E$3/60),2),0),IFERROR(VLOOKUP(H11,Settings!$A$7:$E$16,5,FALSE),0)))</f>
        <v/>
      </c>
      <c r="I37" s="29">
        <f>IF(I11="",0,IF(ISNUMBER(SEARCH("-",I11)),IFERROR(ROUND(MAX(0,MOD(TIMEVALUE(TRIM(MID(I11,SEARCH("-",I11)+1,20)))-TIMEVALUE(TRIM(LEFT(I11,SEARCH("-",I11)-1))),1)*24-Settings!$E$3/60),2),0),IFERROR(VLOOKUP(I11,Settings!$A$7:$E$16,5,FALSE),0)))</f>
        <v/>
      </c>
      <c r="J37" s="29">
        <f>IF(J11="",0,IF(ISNUMBER(SEARCH("-",J11)),IFERROR(ROUND(MAX(0,MOD(TIMEVALUE(TRIM(MID(J11,SEARCH("-",J11)+1,20)))-TIMEVALUE(TRIM(LEFT(J11,SEARCH("-",J11)-1))),1)*24-Settings!$E$3/60),2),0),IFERROR(VLOOKUP(J11,Settings!$A$7:$E$16,5,FALSE),0)))</f>
        <v/>
      </c>
      <c r="K37" s="29">
        <f>IF(K11="",0,IF(ISNUMBER(SEARCH("-",K11)),IFERROR(ROUND(MAX(0,MOD(TIMEVALUE(TRIM(MID(K11,SEARCH("-",K11)+1,20)))-TIMEVALUE(TRIM(LEFT(K11,SEARCH("-",K11)-1))),1)*24-Settings!$E$3/60),2),0),IFERROR(VLOOKUP(K11,Settings!$A$7:$E$16,5,FALSE),0)))</f>
        <v/>
      </c>
      <c r="L37" s="29">
        <f>IF(L11="",0,IF(ISNUMBER(SEARCH("-",L11)),IFERROR(ROUND(MAX(0,MOD(TIMEVALUE(TRIM(MID(L11,SEARCH("-",L11)+1,20)))-TIMEVALUE(TRIM(LEFT(L11,SEARCH("-",L11)-1))),1)*24-Settings!$E$3/60),2),0),IFERROR(VLOOKUP(L11,Settings!$A$7:$E$16,5,FALSE),0)))</f>
        <v/>
      </c>
      <c r="M37" s="29">
        <f>IF(M11="",0,IF(ISNUMBER(SEARCH("-",M11)),IFERROR(ROUND(MAX(0,MOD(TIMEVALUE(TRIM(MID(M11,SEARCH("-",M11)+1,20)))-TIMEVALUE(TRIM(LEFT(M11,SEARCH("-",M11)-1))),1)*24-Settings!$E$3/60),2),0),IFERROR(VLOOKUP(M11,Settings!$A$7:$E$16,5,FALSE),0)))</f>
        <v/>
      </c>
      <c r="N37" s="29">
        <f>IF(N11="",0,IF(ISNUMBER(SEARCH("-",N11)),IFERROR(ROUND(MAX(0,MOD(TIMEVALUE(TRIM(MID(N11,SEARCH("-",N11)+1,20)))-TIMEVALUE(TRIM(LEFT(N11,SEARCH("-",N11)-1))),1)*24-Settings!$E$3/60),2),0),IFERROR(VLOOKUP(N11,Settings!$A$7:$E$16,5,FALSE),0)))</f>
        <v/>
      </c>
      <c r="O37" s="29">
        <f>IF(O11="",0,IF(ISNUMBER(SEARCH("-",O11)),IFERROR(ROUND(MAX(0,MOD(TIMEVALUE(TRIM(MID(O11,SEARCH("-",O11)+1,20)))-TIMEVALUE(TRIM(LEFT(O11,SEARCH("-",O11)-1))),1)*24-Settings!$E$3/60),2),0),IFERROR(VLOOKUP(O11,Settings!$A$7:$E$16,5,FALSE),0)))</f>
        <v/>
      </c>
      <c r="P37" s="29">
        <f>IF(P11="",0,IF(ISNUMBER(SEARCH("-",P11)),IFERROR(ROUND(MAX(0,MOD(TIMEVALUE(TRIM(MID(P11,SEARCH("-",P11)+1,20)))-TIMEVALUE(TRIM(LEFT(P11,SEARCH("-",P11)-1))),1)*24-Settings!$E$3/60),2),0),IFERROR(VLOOKUP(P11,Settings!$A$7:$E$16,5,FALSE),0)))</f>
        <v/>
      </c>
      <c r="Q37" s="29">
        <f>IF(Q11="",0,IF(ISNUMBER(SEARCH("-",Q11)),IFERROR(ROUND(MAX(0,MOD(TIMEVALUE(TRIM(MID(Q11,SEARCH("-",Q11)+1,20)))-TIMEVALUE(TRIM(LEFT(Q11,SEARCH("-",Q11)-1))),1)*24-Settings!$E$3/60),2),0),IFERROR(VLOOKUP(Q11,Settings!$A$7:$E$16,5,FALSE),0)))</f>
        <v/>
      </c>
      <c r="R37" s="29">
        <f>IF(R11="",0,IF(ISNUMBER(SEARCH("-",R11)),IFERROR(ROUND(MAX(0,MOD(TIMEVALUE(TRIM(MID(R11,SEARCH("-",R11)+1,20)))-TIMEVALUE(TRIM(LEFT(R11,SEARCH("-",R11)-1))),1)*24-Settings!$E$3/60),2),0),IFERROR(VLOOKUP(R11,Settings!$A$7:$E$16,5,FALSE),0)))</f>
        <v/>
      </c>
      <c r="U37" s="30">
        <f>SUM(E37:R37)</f>
        <v/>
      </c>
    </row>
    <row r="38">
      <c r="A38" s="27" t="n"/>
      <c r="B38" s="28">
        <f>IF(B12="","",B12)</f>
        <v/>
      </c>
      <c r="C38" s="27" t="n"/>
      <c r="D38" s="27" t="n"/>
      <c r="E38" s="29">
        <f>IF(E12="",0,IF(ISNUMBER(SEARCH("-",E12)),IFERROR(ROUND(MAX(0,MOD(TIMEVALUE(TRIM(MID(E12,SEARCH("-",E12)+1,20)))-TIMEVALUE(TRIM(LEFT(E12,SEARCH("-",E12)-1))),1)*24-Settings!$E$3/60),2),0),IFERROR(VLOOKUP(E12,Settings!$A$7:$E$16,5,FALSE),0)))</f>
        <v/>
      </c>
      <c r="F38" s="29">
        <f>IF(F12="",0,IF(ISNUMBER(SEARCH("-",F12)),IFERROR(ROUND(MAX(0,MOD(TIMEVALUE(TRIM(MID(F12,SEARCH("-",F12)+1,20)))-TIMEVALUE(TRIM(LEFT(F12,SEARCH("-",F12)-1))),1)*24-Settings!$E$3/60),2),0),IFERROR(VLOOKUP(F12,Settings!$A$7:$E$16,5,FALSE),0)))</f>
        <v/>
      </c>
      <c r="G38" s="29">
        <f>IF(G12="",0,IF(ISNUMBER(SEARCH("-",G12)),IFERROR(ROUND(MAX(0,MOD(TIMEVALUE(TRIM(MID(G12,SEARCH("-",G12)+1,20)))-TIMEVALUE(TRIM(LEFT(G12,SEARCH("-",G12)-1))),1)*24-Settings!$E$3/60),2),0),IFERROR(VLOOKUP(G12,Settings!$A$7:$E$16,5,FALSE),0)))</f>
        <v/>
      </c>
      <c r="H38" s="29">
        <f>IF(H12="",0,IF(ISNUMBER(SEARCH("-",H12)),IFERROR(ROUND(MAX(0,MOD(TIMEVALUE(TRIM(MID(H12,SEARCH("-",H12)+1,20)))-TIMEVALUE(TRIM(LEFT(H12,SEARCH("-",H12)-1))),1)*24-Settings!$E$3/60),2),0),IFERROR(VLOOKUP(H12,Settings!$A$7:$E$16,5,FALSE),0)))</f>
        <v/>
      </c>
      <c r="I38" s="29">
        <f>IF(I12="",0,IF(ISNUMBER(SEARCH("-",I12)),IFERROR(ROUND(MAX(0,MOD(TIMEVALUE(TRIM(MID(I12,SEARCH("-",I12)+1,20)))-TIMEVALUE(TRIM(LEFT(I12,SEARCH("-",I12)-1))),1)*24-Settings!$E$3/60),2),0),IFERROR(VLOOKUP(I12,Settings!$A$7:$E$16,5,FALSE),0)))</f>
        <v/>
      </c>
      <c r="J38" s="29">
        <f>IF(J12="",0,IF(ISNUMBER(SEARCH("-",J12)),IFERROR(ROUND(MAX(0,MOD(TIMEVALUE(TRIM(MID(J12,SEARCH("-",J12)+1,20)))-TIMEVALUE(TRIM(LEFT(J12,SEARCH("-",J12)-1))),1)*24-Settings!$E$3/60),2),0),IFERROR(VLOOKUP(J12,Settings!$A$7:$E$16,5,FALSE),0)))</f>
        <v/>
      </c>
      <c r="K38" s="29">
        <f>IF(K12="",0,IF(ISNUMBER(SEARCH("-",K12)),IFERROR(ROUND(MAX(0,MOD(TIMEVALUE(TRIM(MID(K12,SEARCH("-",K12)+1,20)))-TIMEVALUE(TRIM(LEFT(K12,SEARCH("-",K12)-1))),1)*24-Settings!$E$3/60),2),0),IFERROR(VLOOKUP(K12,Settings!$A$7:$E$16,5,FALSE),0)))</f>
        <v/>
      </c>
      <c r="L38" s="29">
        <f>IF(L12="",0,IF(ISNUMBER(SEARCH("-",L12)),IFERROR(ROUND(MAX(0,MOD(TIMEVALUE(TRIM(MID(L12,SEARCH("-",L12)+1,20)))-TIMEVALUE(TRIM(LEFT(L12,SEARCH("-",L12)-1))),1)*24-Settings!$E$3/60),2),0),IFERROR(VLOOKUP(L12,Settings!$A$7:$E$16,5,FALSE),0)))</f>
        <v/>
      </c>
      <c r="M38" s="29">
        <f>IF(M12="",0,IF(ISNUMBER(SEARCH("-",M12)),IFERROR(ROUND(MAX(0,MOD(TIMEVALUE(TRIM(MID(M12,SEARCH("-",M12)+1,20)))-TIMEVALUE(TRIM(LEFT(M12,SEARCH("-",M12)-1))),1)*24-Settings!$E$3/60),2),0),IFERROR(VLOOKUP(M12,Settings!$A$7:$E$16,5,FALSE),0)))</f>
        <v/>
      </c>
      <c r="N38" s="29">
        <f>IF(N12="",0,IF(ISNUMBER(SEARCH("-",N12)),IFERROR(ROUND(MAX(0,MOD(TIMEVALUE(TRIM(MID(N12,SEARCH("-",N12)+1,20)))-TIMEVALUE(TRIM(LEFT(N12,SEARCH("-",N12)-1))),1)*24-Settings!$E$3/60),2),0),IFERROR(VLOOKUP(N12,Settings!$A$7:$E$16,5,FALSE),0)))</f>
        <v/>
      </c>
      <c r="O38" s="29">
        <f>IF(O12="",0,IF(ISNUMBER(SEARCH("-",O12)),IFERROR(ROUND(MAX(0,MOD(TIMEVALUE(TRIM(MID(O12,SEARCH("-",O12)+1,20)))-TIMEVALUE(TRIM(LEFT(O12,SEARCH("-",O12)-1))),1)*24-Settings!$E$3/60),2),0),IFERROR(VLOOKUP(O12,Settings!$A$7:$E$16,5,FALSE),0)))</f>
        <v/>
      </c>
      <c r="P38" s="29">
        <f>IF(P12="",0,IF(ISNUMBER(SEARCH("-",P12)),IFERROR(ROUND(MAX(0,MOD(TIMEVALUE(TRIM(MID(P12,SEARCH("-",P12)+1,20)))-TIMEVALUE(TRIM(LEFT(P12,SEARCH("-",P12)-1))),1)*24-Settings!$E$3/60),2),0),IFERROR(VLOOKUP(P12,Settings!$A$7:$E$16,5,FALSE),0)))</f>
        <v/>
      </c>
      <c r="Q38" s="29">
        <f>IF(Q12="",0,IF(ISNUMBER(SEARCH("-",Q12)),IFERROR(ROUND(MAX(0,MOD(TIMEVALUE(TRIM(MID(Q12,SEARCH("-",Q12)+1,20)))-TIMEVALUE(TRIM(LEFT(Q12,SEARCH("-",Q12)-1))),1)*24-Settings!$E$3/60),2),0),IFERROR(VLOOKUP(Q12,Settings!$A$7:$E$16,5,FALSE),0)))</f>
        <v/>
      </c>
      <c r="R38" s="29">
        <f>IF(R12="",0,IF(ISNUMBER(SEARCH("-",R12)),IFERROR(ROUND(MAX(0,MOD(TIMEVALUE(TRIM(MID(R12,SEARCH("-",R12)+1,20)))-TIMEVALUE(TRIM(LEFT(R12,SEARCH("-",R12)-1))),1)*24-Settings!$E$3/60),2),0),IFERROR(VLOOKUP(R12,Settings!$A$7:$E$16,5,FALSE),0)))</f>
        <v/>
      </c>
      <c r="U38" s="30">
        <f>SUM(E38:R38)</f>
        <v/>
      </c>
    </row>
    <row r="39">
      <c r="A39" s="27" t="n"/>
      <c r="B39" s="28">
        <f>IF(B13="","",B13)</f>
        <v/>
      </c>
      <c r="C39" s="27" t="n"/>
      <c r="D39" s="27" t="n"/>
      <c r="E39" s="29">
        <f>IF(E13="",0,IF(ISNUMBER(SEARCH("-",E13)),IFERROR(ROUND(MAX(0,MOD(TIMEVALUE(TRIM(MID(E13,SEARCH("-",E13)+1,20)))-TIMEVALUE(TRIM(LEFT(E13,SEARCH("-",E13)-1))),1)*24-Settings!$E$3/60),2),0),IFERROR(VLOOKUP(E13,Settings!$A$7:$E$16,5,FALSE),0)))</f>
        <v/>
      </c>
      <c r="F39" s="29">
        <f>IF(F13="",0,IF(ISNUMBER(SEARCH("-",F13)),IFERROR(ROUND(MAX(0,MOD(TIMEVALUE(TRIM(MID(F13,SEARCH("-",F13)+1,20)))-TIMEVALUE(TRIM(LEFT(F13,SEARCH("-",F13)-1))),1)*24-Settings!$E$3/60),2),0),IFERROR(VLOOKUP(F13,Settings!$A$7:$E$16,5,FALSE),0)))</f>
        <v/>
      </c>
      <c r="G39" s="29">
        <f>IF(G13="",0,IF(ISNUMBER(SEARCH("-",G13)),IFERROR(ROUND(MAX(0,MOD(TIMEVALUE(TRIM(MID(G13,SEARCH("-",G13)+1,20)))-TIMEVALUE(TRIM(LEFT(G13,SEARCH("-",G13)-1))),1)*24-Settings!$E$3/60),2),0),IFERROR(VLOOKUP(G13,Settings!$A$7:$E$16,5,FALSE),0)))</f>
        <v/>
      </c>
      <c r="H39" s="29">
        <f>IF(H13="",0,IF(ISNUMBER(SEARCH("-",H13)),IFERROR(ROUND(MAX(0,MOD(TIMEVALUE(TRIM(MID(H13,SEARCH("-",H13)+1,20)))-TIMEVALUE(TRIM(LEFT(H13,SEARCH("-",H13)-1))),1)*24-Settings!$E$3/60),2),0),IFERROR(VLOOKUP(H13,Settings!$A$7:$E$16,5,FALSE),0)))</f>
        <v/>
      </c>
      <c r="I39" s="29">
        <f>IF(I13="",0,IF(ISNUMBER(SEARCH("-",I13)),IFERROR(ROUND(MAX(0,MOD(TIMEVALUE(TRIM(MID(I13,SEARCH("-",I13)+1,20)))-TIMEVALUE(TRIM(LEFT(I13,SEARCH("-",I13)-1))),1)*24-Settings!$E$3/60),2),0),IFERROR(VLOOKUP(I13,Settings!$A$7:$E$16,5,FALSE),0)))</f>
        <v/>
      </c>
      <c r="J39" s="29">
        <f>IF(J13="",0,IF(ISNUMBER(SEARCH("-",J13)),IFERROR(ROUND(MAX(0,MOD(TIMEVALUE(TRIM(MID(J13,SEARCH("-",J13)+1,20)))-TIMEVALUE(TRIM(LEFT(J13,SEARCH("-",J13)-1))),1)*24-Settings!$E$3/60),2),0),IFERROR(VLOOKUP(J13,Settings!$A$7:$E$16,5,FALSE),0)))</f>
        <v/>
      </c>
      <c r="K39" s="29">
        <f>IF(K13="",0,IF(ISNUMBER(SEARCH("-",K13)),IFERROR(ROUND(MAX(0,MOD(TIMEVALUE(TRIM(MID(K13,SEARCH("-",K13)+1,20)))-TIMEVALUE(TRIM(LEFT(K13,SEARCH("-",K13)-1))),1)*24-Settings!$E$3/60),2),0),IFERROR(VLOOKUP(K13,Settings!$A$7:$E$16,5,FALSE),0)))</f>
        <v/>
      </c>
      <c r="L39" s="29">
        <f>IF(L13="",0,IF(ISNUMBER(SEARCH("-",L13)),IFERROR(ROUND(MAX(0,MOD(TIMEVALUE(TRIM(MID(L13,SEARCH("-",L13)+1,20)))-TIMEVALUE(TRIM(LEFT(L13,SEARCH("-",L13)-1))),1)*24-Settings!$E$3/60),2),0),IFERROR(VLOOKUP(L13,Settings!$A$7:$E$16,5,FALSE),0)))</f>
        <v/>
      </c>
      <c r="M39" s="29">
        <f>IF(M13="",0,IF(ISNUMBER(SEARCH("-",M13)),IFERROR(ROUND(MAX(0,MOD(TIMEVALUE(TRIM(MID(M13,SEARCH("-",M13)+1,20)))-TIMEVALUE(TRIM(LEFT(M13,SEARCH("-",M13)-1))),1)*24-Settings!$E$3/60),2),0),IFERROR(VLOOKUP(M13,Settings!$A$7:$E$16,5,FALSE),0)))</f>
        <v/>
      </c>
      <c r="N39" s="29">
        <f>IF(N13="",0,IF(ISNUMBER(SEARCH("-",N13)),IFERROR(ROUND(MAX(0,MOD(TIMEVALUE(TRIM(MID(N13,SEARCH("-",N13)+1,20)))-TIMEVALUE(TRIM(LEFT(N13,SEARCH("-",N13)-1))),1)*24-Settings!$E$3/60),2),0),IFERROR(VLOOKUP(N13,Settings!$A$7:$E$16,5,FALSE),0)))</f>
        <v/>
      </c>
      <c r="O39" s="29">
        <f>IF(O13="",0,IF(ISNUMBER(SEARCH("-",O13)),IFERROR(ROUND(MAX(0,MOD(TIMEVALUE(TRIM(MID(O13,SEARCH("-",O13)+1,20)))-TIMEVALUE(TRIM(LEFT(O13,SEARCH("-",O13)-1))),1)*24-Settings!$E$3/60),2),0),IFERROR(VLOOKUP(O13,Settings!$A$7:$E$16,5,FALSE),0)))</f>
        <v/>
      </c>
      <c r="P39" s="29">
        <f>IF(P13="",0,IF(ISNUMBER(SEARCH("-",P13)),IFERROR(ROUND(MAX(0,MOD(TIMEVALUE(TRIM(MID(P13,SEARCH("-",P13)+1,20)))-TIMEVALUE(TRIM(LEFT(P13,SEARCH("-",P13)-1))),1)*24-Settings!$E$3/60),2),0),IFERROR(VLOOKUP(P13,Settings!$A$7:$E$16,5,FALSE),0)))</f>
        <v/>
      </c>
      <c r="Q39" s="29">
        <f>IF(Q13="",0,IF(ISNUMBER(SEARCH("-",Q13)),IFERROR(ROUND(MAX(0,MOD(TIMEVALUE(TRIM(MID(Q13,SEARCH("-",Q13)+1,20)))-TIMEVALUE(TRIM(LEFT(Q13,SEARCH("-",Q13)-1))),1)*24-Settings!$E$3/60),2),0),IFERROR(VLOOKUP(Q13,Settings!$A$7:$E$16,5,FALSE),0)))</f>
        <v/>
      </c>
      <c r="R39" s="29">
        <f>IF(R13="",0,IF(ISNUMBER(SEARCH("-",R13)),IFERROR(ROUND(MAX(0,MOD(TIMEVALUE(TRIM(MID(R13,SEARCH("-",R13)+1,20)))-TIMEVALUE(TRIM(LEFT(R13,SEARCH("-",R13)-1))),1)*24-Settings!$E$3/60),2),0),IFERROR(VLOOKUP(R13,Settings!$A$7:$E$16,5,FALSE),0)))</f>
        <v/>
      </c>
      <c r="U39" s="30">
        <f>SUM(E39:R39)</f>
        <v/>
      </c>
    </row>
    <row r="40">
      <c r="A40" s="27" t="n"/>
      <c r="B40" s="28">
        <f>IF(B14="","",B14)</f>
        <v/>
      </c>
      <c r="C40" s="27" t="n"/>
      <c r="D40" s="27" t="n"/>
      <c r="E40" s="29">
        <f>IF(E14="",0,IF(ISNUMBER(SEARCH("-",E14)),IFERROR(ROUND(MAX(0,MOD(TIMEVALUE(TRIM(MID(E14,SEARCH("-",E14)+1,20)))-TIMEVALUE(TRIM(LEFT(E14,SEARCH("-",E14)-1))),1)*24-Settings!$E$3/60),2),0),IFERROR(VLOOKUP(E14,Settings!$A$7:$E$16,5,FALSE),0)))</f>
        <v/>
      </c>
      <c r="F40" s="29">
        <f>IF(F14="",0,IF(ISNUMBER(SEARCH("-",F14)),IFERROR(ROUND(MAX(0,MOD(TIMEVALUE(TRIM(MID(F14,SEARCH("-",F14)+1,20)))-TIMEVALUE(TRIM(LEFT(F14,SEARCH("-",F14)-1))),1)*24-Settings!$E$3/60),2),0),IFERROR(VLOOKUP(F14,Settings!$A$7:$E$16,5,FALSE),0)))</f>
        <v/>
      </c>
      <c r="G40" s="29">
        <f>IF(G14="",0,IF(ISNUMBER(SEARCH("-",G14)),IFERROR(ROUND(MAX(0,MOD(TIMEVALUE(TRIM(MID(G14,SEARCH("-",G14)+1,20)))-TIMEVALUE(TRIM(LEFT(G14,SEARCH("-",G14)-1))),1)*24-Settings!$E$3/60),2),0),IFERROR(VLOOKUP(G14,Settings!$A$7:$E$16,5,FALSE),0)))</f>
        <v/>
      </c>
      <c r="H40" s="29">
        <f>IF(H14="",0,IF(ISNUMBER(SEARCH("-",H14)),IFERROR(ROUND(MAX(0,MOD(TIMEVALUE(TRIM(MID(H14,SEARCH("-",H14)+1,20)))-TIMEVALUE(TRIM(LEFT(H14,SEARCH("-",H14)-1))),1)*24-Settings!$E$3/60),2),0),IFERROR(VLOOKUP(H14,Settings!$A$7:$E$16,5,FALSE),0)))</f>
        <v/>
      </c>
      <c r="I40" s="29">
        <f>IF(I14="",0,IF(ISNUMBER(SEARCH("-",I14)),IFERROR(ROUND(MAX(0,MOD(TIMEVALUE(TRIM(MID(I14,SEARCH("-",I14)+1,20)))-TIMEVALUE(TRIM(LEFT(I14,SEARCH("-",I14)-1))),1)*24-Settings!$E$3/60),2),0),IFERROR(VLOOKUP(I14,Settings!$A$7:$E$16,5,FALSE),0)))</f>
        <v/>
      </c>
      <c r="J40" s="29">
        <f>IF(J14="",0,IF(ISNUMBER(SEARCH("-",J14)),IFERROR(ROUND(MAX(0,MOD(TIMEVALUE(TRIM(MID(J14,SEARCH("-",J14)+1,20)))-TIMEVALUE(TRIM(LEFT(J14,SEARCH("-",J14)-1))),1)*24-Settings!$E$3/60),2),0),IFERROR(VLOOKUP(J14,Settings!$A$7:$E$16,5,FALSE),0)))</f>
        <v/>
      </c>
      <c r="K40" s="29">
        <f>IF(K14="",0,IF(ISNUMBER(SEARCH("-",K14)),IFERROR(ROUND(MAX(0,MOD(TIMEVALUE(TRIM(MID(K14,SEARCH("-",K14)+1,20)))-TIMEVALUE(TRIM(LEFT(K14,SEARCH("-",K14)-1))),1)*24-Settings!$E$3/60),2),0),IFERROR(VLOOKUP(K14,Settings!$A$7:$E$16,5,FALSE),0)))</f>
        <v/>
      </c>
      <c r="L40" s="29">
        <f>IF(L14="",0,IF(ISNUMBER(SEARCH("-",L14)),IFERROR(ROUND(MAX(0,MOD(TIMEVALUE(TRIM(MID(L14,SEARCH("-",L14)+1,20)))-TIMEVALUE(TRIM(LEFT(L14,SEARCH("-",L14)-1))),1)*24-Settings!$E$3/60),2),0),IFERROR(VLOOKUP(L14,Settings!$A$7:$E$16,5,FALSE),0)))</f>
        <v/>
      </c>
      <c r="M40" s="29">
        <f>IF(M14="",0,IF(ISNUMBER(SEARCH("-",M14)),IFERROR(ROUND(MAX(0,MOD(TIMEVALUE(TRIM(MID(M14,SEARCH("-",M14)+1,20)))-TIMEVALUE(TRIM(LEFT(M14,SEARCH("-",M14)-1))),1)*24-Settings!$E$3/60),2),0),IFERROR(VLOOKUP(M14,Settings!$A$7:$E$16,5,FALSE),0)))</f>
        <v/>
      </c>
      <c r="N40" s="29">
        <f>IF(N14="",0,IF(ISNUMBER(SEARCH("-",N14)),IFERROR(ROUND(MAX(0,MOD(TIMEVALUE(TRIM(MID(N14,SEARCH("-",N14)+1,20)))-TIMEVALUE(TRIM(LEFT(N14,SEARCH("-",N14)-1))),1)*24-Settings!$E$3/60),2),0),IFERROR(VLOOKUP(N14,Settings!$A$7:$E$16,5,FALSE),0)))</f>
        <v/>
      </c>
      <c r="O40" s="29">
        <f>IF(O14="",0,IF(ISNUMBER(SEARCH("-",O14)),IFERROR(ROUND(MAX(0,MOD(TIMEVALUE(TRIM(MID(O14,SEARCH("-",O14)+1,20)))-TIMEVALUE(TRIM(LEFT(O14,SEARCH("-",O14)-1))),1)*24-Settings!$E$3/60),2),0),IFERROR(VLOOKUP(O14,Settings!$A$7:$E$16,5,FALSE),0)))</f>
        <v/>
      </c>
      <c r="P40" s="29">
        <f>IF(P14="",0,IF(ISNUMBER(SEARCH("-",P14)),IFERROR(ROUND(MAX(0,MOD(TIMEVALUE(TRIM(MID(P14,SEARCH("-",P14)+1,20)))-TIMEVALUE(TRIM(LEFT(P14,SEARCH("-",P14)-1))),1)*24-Settings!$E$3/60),2),0),IFERROR(VLOOKUP(P14,Settings!$A$7:$E$16,5,FALSE),0)))</f>
        <v/>
      </c>
      <c r="Q40" s="29">
        <f>IF(Q14="",0,IF(ISNUMBER(SEARCH("-",Q14)),IFERROR(ROUND(MAX(0,MOD(TIMEVALUE(TRIM(MID(Q14,SEARCH("-",Q14)+1,20)))-TIMEVALUE(TRIM(LEFT(Q14,SEARCH("-",Q14)-1))),1)*24-Settings!$E$3/60),2),0),IFERROR(VLOOKUP(Q14,Settings!$A$7:$E$16,5,FALSE),0)))</f>
        <v/>
      </c>
      <c r="R40" s="29">
        <f>IF(R14="",0,IF(ISNUMBER(SEARCH("-",R14)),IFERROR(ROUND(MAX(0,MOD(TIMEVALUE(TRIM(MID(R14,SEARCH("-",R14)+1,20)))-TIMEVALUE(TRIM(LEFT(R14,SEARCH("-",R14)-1))),1)*24-Settings!$E$3/60),2),0),IFERROR(VLOOKUP(R14,Settings!$A$7:$E$16,5,FALSE),0)))</f>
        <v/>
      </c>
      <c r="U40" s="30">
        <f>SUM(E40:R40)</f>
        <v/>
      </c>
    </row>
    <row r="41">
      <c r="A41" s="27" t="n"/>
      <c r="B41" s="28">
        <f>IF(B15="","",B15)</f>
        <v/>
      </c>
      <c r="C41" s="27" t="n"/>
      <c r="D41" s="27" t="n"/>
      <c r="E41" s="29">
        <f>IF(E15="",0,IF(ISNUMBER(SEARCH("-",E15)),IFERROR(ROUND(MAX(0,MOD(TIMEVALUE(TRIM(MID(E15,SEARCH("-",E15)+1,20)))-TIMEVALUE(TRIM(LEFT(E15,SEARCH("-",E15)-1))),1)*24-Settings!$E$3/60),2),0),IFERROR(VLOOKUP(E15,Settings!$A$7:$E$16,5,FALSE),0)))</f>
        <v/>
      </c>
      <c r="F41" s="29">
        <f>IF(F15="",0,IF(ISNUMBER(SEARCH("-",F15)),IFERROR(ROUND(MAX(0,MOD(TIMEVALUE(TRIM(MID(F15,SEARCH("-",F15)+1,20)))-TIMEVALUE(TRIM(LEFT(F15,SEARCH("-",F15)-1))),1)*24-Settings!$E$3/60),2),0),IFERROR(VLOOKUP(F15,Settings!$A$7:$E$16,5,FALSE),0)))</f>
        <v/>
      </c>
      <c r="G41" s="29">
        <f>IF(G15="",0,IF(ISNUMBER(SEARCH("-",G15)),IFERROR(ROUND(MAX(0,MOD(TIMEVALUE(TRIM(MID(G15,SEARCH("-",G15)+1,20)))-TIMEVALUE(TRIM(LEFT(G15,SEARCH("-",G15)-1))),1)*24-Settings!$E$3/60),2),0),IFERROR(VLOOKUP(G15,Settings!$A$7:$E$16,5,FALSE),0)))</f>
        <v/>
      </c>
      <c r="H41" s="29">
        <f>IF(H15="",0,IF(ISNUMBER(SEARCH("-",H15)),IFERROR(ROUND(MAX(0,MOD(TIMEVALUE(TRIM(MID(H15,SEARCH("-",H15)+1,20)))-TIMEVALUE(TRIM(LEFT(H15,SEARCH("-",H15)-1))),1)*24-Settings!$E$3/60),2),0),IFERROR(VLOOKUP(H15,Settings!$A$7:$E$16,5,FALSE),0)))</f>
        <v/>
      </c>
      <c r="I41" s="29">
        <f>IF(I15="",0,IF(ISNUMBER(SEARCH("-",I15)),IFERROR(ROUND(MAX(0,MOD(TIMEVALUE(TRIM(MID(I15,SEARCH("-",I15)+1,20)))-TIMEVALUE(TRIM(LEFT(I15,SEARCH("-",I15)-1))),1)*24-Settings!$E$3/60),2),0),IFERROR(VLOOKUP(I15,Settings!$A$7:$E$16,5,FALSE),0)))</f>
        <v/>
      </c>
      <c r="J41" s="29">
        <f>IF(J15="",0,IF(ISNUMBER(SEARCH("-",J15)),IFERROR(ROUND(MAX(0,MOD(TIMEVALUE(TRIM(MID(J15,SEARCH("-",J15)+1,20)))-TIMEVALUE(TRIM(LEFT(J15,SEARCH("-",J15)-1))),1)*24-Settings!$E$3/60),2),0),IFERROR(VLOOKUP(J15,Settings!$A$7:$E$16,5,FALSE),0)))</f>
        <v/>
      </c>
      <c r="K41" s="29">
        <f>IF(K15="",0,IF(ISNUMBER(SEARCH("-",K15)),IFERROR(ROUND(MAX(0,MOD(TIMEVALUE(TRIM(MID(K15,SEARCH("-",K15)+1,20)))-TIMEVALUE(TRIM(LEFT(K15,SEARCH("-",K15)-1))),1)*24-Settings!$E$3/60),2),0),IFERROR(VLOOKUP(K15,Settings!$A$7:$E$16,5,FALSE),0)))</f>
        <v/>
      </c>
      <c r="L41" s="29">
        <f>IF(L15="",0,IF(ISNUMBER(SEARCH("-",L15)),IFERROR(ROUND(MAX(0,MOD(TIMEVALUE(TRIM(MID(L15,SEARCH("-",L15)+1,20)))-TIMEVALUE(TRIM(LEFT(L15,SEARCH("-",L15)-1))),1)*24-Settings!$E$3/60),2),0),IFERROR(VLOOKUP(L15,Settings!$A$7:$E$16,5,FALSE),0)))</f>
        <v/>
      </c>
      <c r="M41" s="29">
        <f>IF(M15="",0,IF(ISNUMBER(SEARCH("-",M15)),IFERROR(ROUND(MAX(0,MOD(TIMEVALUE(TRIM(MID(M15,SEARCH("-",M15)+1,20)))-TIMEVALUE(TRIM(LEFT(M15,SEARCH("-",M15)-1))),1)*24-Settings!$E$3/60),2),0),IFERROR(VLOOKUP(M15,Settings!$A$7:$E$16,5,FALSE),0)))</f>
        <v/>
      </c>
      <c r="N41" s="29">
        <f>IF(N15="",0,IF(ISNUMBER(SEARCH("-",N15)),IFERROR(ROUND(MAX(0,MOD(TIMEVALUE(TRIM(MID(N15,SEARCH("-",N15)+1,20)))-TIMEVALUE(TRIM(LEFT(N15,SEARCH("-",N15)-1))),1)*24-Settings!$E$3/60),2),0),IFERROR(VLOOKUP(N15,Settings!$A$7:$E$16,5,FALSE),0)))</f>
        <v/>
      </c>
      <c r="O41" s="29">
        <f>IF(O15="",0,IF(ISNUMBER(SEARCH("-",O15)),IFERROR(ROUND(MAX(0,MOD(TIMEVALUE(TRIM(MID(O15,SEARCH("-",O15)+1,20)))-TIMEVALUE(TRIM(LEFT(O15,SEARCH("-",O15)-1))),1)*24-Settings!$E$3/60),2),0),IFERROR(VLOOKUP(O15,Settings!$A$7:$E$16,5,FALSE),0)))</f>
        <v/>
      </c>
      <c r="P41" s="29">
        <f>IF(P15="",0,IF(ISNUMBER(SEARCH("-",P15)),IFERROR(ROUND(MAX(0,MOD(TIMEVALUE(TRIM(MID(P15,SEARCH("-",P15)+1,20)))-TIMEVALUE(TRIM(LEFT(P15,SEARCH("-",P15)-1))),1)*24-Settings!$E$3/60),2),0),IFERROR(VLOOKUP(P15,Settings!$A$7:$E$16,5,FALSE),0)))</f>
        <v/>
      </c>
      <c r="Q41" s="29">
        <f>IF(Q15="",0,IF(ISNUMBER(SEARCH("-",Q15)),IFERROR(ROUND(MAX(0,MOD(TIMEVALUE(TRIM(MID(Q15,SEARCH("-",Q15)+1,20)))-TIMEVALUE(TRIM(LEFT(Q15,SEARCH("-",Q15)-1))),1)*24-Settings!$E$3/60),2),0),IFERROR(VLOOKUP(Q15,Settings!$A$7:$E$16,5,FALSE),0)))</f>
        <v/>
      </c>
      <c r="R41" s="29">
        <f>IF(R15="",0,IF(ISNUMBER(SEARCH("-",R15)),IFERROR(ROUND(MAX(0,MOD(TIMEVALUE(TRIM(MID(R15,SEARCH("-",R15)+1,20)))-TIMEVALUE(TRIM(LEFT(R15,SEARCH("-",R15)-1))),1)*24-Settings!$E$3/60),2),0),IFERROR(VLOOKUP(R15,Settings!$A$7:$E$16,5,FALSE),0)))</f>
        <v/>
      </c>
      <c r="U41" s="30">
        <f>SUM(E41:R41)</f>
        <v/>
      </c>
    </row>
    <row r="42">
      <c r="A42" s="27" t="n"/>
      <c r="B42" s="28">
        <f>IF(B16="","",B16)</f>
        <v/>
      </c>
      <c r="C42" s="27" t="n"/>
      <c r="D42" s="27" t="n"/>
      <c r="E42" s="29">
        <f>IF(E16="",0,IF(ISNUMBER(SEARCH("-",E16)),IFERROR(ROUND(MAX(0,MOD(TIMEVALUE(TRIM(MID(E16,SEARCH("-",E16)+1,20)))-TIMEVALUE(TRIM(LEFT(E16,SEARCH("-",E16)-1))),1)*24-Settings!$E$3/60),2),0),IFERROR(VLOOKUP(E16,Settings!$A$7:$E$16,5,FALSE),0)))</f>
        <v/>
      </c>
      <c r="F42" s="29">
        <f>IF(F16="",0,IF(ISNUMBER(SEARCH("-",F16)),IFERROR(ROUND(MAX(0,MOD(TIMEVALUE(TRIM(MID(F16,SEARCH("-",F16)+1,20)))-TIMEVALUE(TRIM(LEFT(F16,SEARCH("-",F16)-1))),1)*24-Settings!$E$3/60),2),0),IFERROR(VLOOKUP(F16,Settings!$A$7:$E$16,5,FALSE),0)))</f>
        <v/>
      </c>
      <c r="G42" s="29">
        <f>IF(G16="",0,IF(ISNUMBER(SEARCH("-",G16)),IFERROR(ROUND(MAX(0,MOD(TIMEVALUE(TRIM(MID(G16,SEARCH("-",G16)+1,20)))-TIMEVALUE(TRIM(LEFT(G16,SEARCH("-",G16)-1))),1)*24-Settings!$E$3/60),2),0),IFERROR(VLOOKUP(G16,Settings!$A$7:$E$16,5,FALSE),0)))</f>
        <v/>
      </c>
      <c r="H42" s="29">
        <f>IF(H16="",0,IF(ISNUMBER(SEARCH("-",H16)),IFERROR(ROUND(MAX(0,MOD(TIMEVALUE(TRIM(MID(H16,SEARCH("-",H16)+1,20)))-TIMEVALUE(TRIM(LEFT(H16,SEARCH("-",H16)-1))),1)*24-Settings!$E$3/60),2),0),IFERROR(VLOOKUP(H16,Settings!$A$7:$E$16,5,FALSE),0)))</f>
        <v/>
      </c>
      <c r="I42" s="29">
        <f>IF(I16="",0,IF(ISNUMBER(SEARCH("-",I16)),IFERROR(ROUND(MAX(0,MOD(TIMEVALUE(TRIM(MID(I16,SEARCH("-",I16)+1,20)))-TIMEVALUE(TRIM(LEFT(I16,SEARCH("-",I16)-1))),1)*24-Settings!$E$3/60),2),0),IFERROR(VLOOKUP(I16,Settings!$A$7:$E$16,5,FALSE),0)))</f>
        <v/>
      </c>
      <c r="J42" s="29">
        <f>IF(J16="",0,IF(ISNUMBER(SEARCH("-",J16)),IFERROR(ROUND(MAX(0,MOD(TIMEVALUE(TRIM(MID(J16,SEARCH("-",J16)+1,20)))-TIMEVALUE(TRIM(LEFT(J16,SEARCH("-",J16)-1))),1)*24-Settings!$E$3/60),2),0),IFERROR(VLOOKUP(J16,Settings!$A$7:$E$16,5,FALSE),0)))</f>
        <v/>
      </c>
      <c r="K42" s="29">
        <f>IF(K16="",0,IF(ISNUMBER(SEARCH("-",K16)),IFERROR(ROUND(MAX(0,MOD(TIMEVALUE(TRIM(MID(K16,SEARCH("-",K16)+1,20)))-TIMEVALUE(TRIM(LEFT(K16,SEARCH("-",K16)-1))),1)*24-Settings!$E$3/60),2),0),IFERROR(VLOOKUP(K16,Settings!$A$7:$E$16,5,FALSE),0)))</f>
        <v/>
      </c>
      <c r="L42" s="29">
        <f>IF(L16="",0,IF(ISNUMBER(SEARCH("-",L16)),IFERROR(ROUND(MAX(0,MOD(TIMEVALUE(TRIM(MID(L16,SEARCH("-",L16)+1,20)))-TIMEVALUE(TRIM(LEFT(L16,SEARCH("-",L16)-1))),1)*24-Settings!$E$3/60),2),0),IFERROR(VLOOKUP(L16,Settings!$A$7:$E$16,5,FALSE),0)))</f>
        <v/>
      </c>
      <c r="M42" s="29">
        <f>IF(M16="",0,IF(ISNUMBER(SEARCH("-",M16)),IFERROR(ROUND(MAX(0,MOD(TIMEVALUE(TRIM(MID(M16,SEARCH("-",M16)+1,20)))-TIMEVALUE(TRIM(LEFT(M16,SEARCH("-",M16)-1))),1)*24-Settings!$E$3/60),2),0),IFERROR(VLOOKUP(M16,Settings!$A$7:$E$16,5,FALSE),0)))</f>
        <v/>
      </c>
      <c r="N42" s="29">
        <f>IF(N16="",0,IF(ISNUMBER(SEARCH("-",N16)),IFERROR(ROUND(MAX(0,MOD(TIMEVALUE(TRIM(MID(N16,SEARCH("-",N16)+1,20)))-TIMEVALUE(TRIM(LEFT(N16,SEARCH("-",N16)-1))),1)*24-Settings!$E$3/60),2),0),IFERROR(VLOOKUP(N16,Settings!$A$7:$E$16,5,FALSE),0)))</f>
        <v/>
      </c>
      <c r="O42" s="29">
        <f>IF(O16="",0,IF(ISNUMBER(SEARCH("-",O16)),IFERROR(ROUND(MAX(0,MOD(TIMEVALUE(TRIM(MID(O16,SEARCH("-",O16)+1,20)))-TIMEVALUE(TRIM(LEFT(O16,SEARCH("-",O16)-1))),1)*24-Settings!$E$3/60),2),0),IFERROR(VLOOKUP(O16,Settings!$A$7:$E$16,5,FALSE),0)))</f>
        <v/>
      </c>
      <c r="P42" s="29">
        <f>IF(P16="",0,IF(ISNUMBER(SEARCH("-",P16)),IFERROR(ROUND(MAX(0,MOD(TIMEVALUE(TRIM(MID(P16,SEARCH("-",P16)+1,20)))-TIMEVALUE(TRIM(LEFT(P16,SEARCH("-",P16)-1))),1)*24-Settings!$E$3/60),2),0),IFERROR(VLOOKUP(P16,Settings!$A$7:$E$16,5,FALSE),0)))</f>
        <v/>
      </c>
      <c r="Q42" s="29">
        <f>IF(Q16="",0,IF(ISNUMBER(SEARCH("-",Q16)),IFERROR(ROUND(MAX(0,MOD(TIMEVALUE(TRIM(MID(Q16,SEARCH("-",Q16)+1,20)))-TIMEVALUE(TRIM(LEFT(Q16,SEARCH("-",Q16)-1))),1)*24-Settings!$E$3/60),2),0),IFERROR(VLOOKUP(Q16,Settings!$A$7:$E$16,5,FALSE),0)))</f>
        <v/>
      </c>
      <c r="R42" s="29">
        <f>IF(R16="",0,IF(ISNUMBER(SEARCH("-",R16)),IFERROR(ROUND(MAX(0,MOD(TIMEVALUE(TRIM(MID(R16,SEARCH("-",R16)+1,20)))-TIMEVALUE(TRIM(LEFT(R16,SEARCH("-",R16)-1))),1)*24-Settings!$E$3/60),2),0),IFERROR(VLOOKUP(R16,Settings!$A$7:$E$16,5,FALSE),0)))</f>
        <v/>
      </c>
      <c r="U42" s="30">
        <f>SUM(E42:R42)</f>
        <v/>
      </c>
    </row>
    <row r="43">
      <c r="A43" s="27" t="n"/>
      <c r="B43" s="28">
        <f>IF(B17="","",B17)</f>
        <v/>
      </c>
      <c r="C43" s="27" t="n"/>
      <c r="D43" s="27" t="n"/>
      <c r="E43" s="29">
        <f>IF(E17="",0,IF(ISNUMBER(SEARCH("-",E17)),IFERROR(ROUND(MAX(0,MOD(TIMEVALUE(TRIM(MID(E17,SEARCH("-",E17)+1,20)))-TIMEVALUE(TRIM(LEFT(E17,SEARCH("-",E17)-1))),1)*24-Settings!$E$3/60),2),0),IFERROR(VLOOKUP(E17,Settings!$A$7:$E$16,5,FALSE),0)))</f>
        <v/>
      </c>
      <c r="F43" s="29">
        <f>IF(F17="",0,IF(ISNUMBER(SEARCH("-",F17)),IFERROR(ROUND(MAX(0,MOD(TIMEVALUE(TRIM(MID(F17,SEARCH("-",F17)+1,20)))-TIMEVALUE(TRIM(LEFT(F17,SEARCH("-",F17)-1))),1)*24-Settings!$E$3/60),2),0),IFERROR(VLOOKUP(F17,Settings!$A$7:$E$16,5,FALSE),0)))</f>
        <v/>
      </c>
      <c r="G43" s="29">
        <f>IF(G17="",0,IF(ISNUMBER(SEARCH("-",G17)),IFERROR(ROUND(MAX(0,MOD(TIMEVALUE(TRIM(MID(G17,SEARCH("-",G17)+1,20)))-TIMEVALUE(TRIM(LEFT(G17,SEARCH("-",G17)-1))),1)*24-Settings!$E$3/60),2),0),IFERROR(VLOOKUP(G17,Settings!$A$7:$E$16,5,FALSE),0)))</f>
        <v/>
      </c>
      <c r="H43" s="29">
        <f>IF(H17="",0,IF(ISNUMBER(SEARCH("-",H17)),IFERROR(ROUND(MAX(0,MOD(TIMEVALUE(TRIM(MID(H17,SEARCH("-",H17)+1,20)))-TIMEVALUE(TRIM(LEFT(H17,SEARCH("-",H17)-1))),1)*24-Settings!$E$3/60),2),0),IFERROR(VLOOKUP(H17,Settings!$A$7:$E$16,5,FALSE),0)))</f>
        <v/>
      </c>
      <c r="I43" s="29">
        <f>IF(I17="",0,IF(ISNUMBER(SEARCH("-",I17)),IFERROR(ROUND(MAX(0,MOD(TIMEVALUE(TRIM(MID(I17,SEARCH("-",I17)+1,20)))-TIMEVALUE(TRIM(LEFT(I17,SEARCH("-",I17)-1))),1)*24-Settings!$E$3/60),2),0),IFERROR(VLOOKUP(I17,Settings!$A$7:$E$16,5,FALSE),0)))</f>
        <v/>
      </c>
      <c r="J43" s="29">
        <f>IF(J17="",0,IF(ISNUMBER(SEARCH("-",J17)),IFERROR(ROUND(MAX(0,MOD(TIMEVALUE(TRIM(MID(J17,SEARCH("-",J17)+1,20)))-TIMEVALUE(TRIM(LEFT(J17,SEARCH("-",J17)-1))),1)*24-Settings!$E$3/60),2),0),IFERROR(VLOOKUP(J17,Settings!$A$7:$E$16,5,FALSE),0)))</f>
        <v/>
      </c>
      <c r="K43" s="29">
        <f>IF(K17="",0,IF(ISNUMBER(SEARCH("-",K17)),IFERROR(ROUND(MAX(0,MOD(TIMEVALUE(TRIM(MID(K17,SEARCH("-",K17)+1,20)))-TIMEVALUE(TRIM(LEFT(K17,SEARCH("-",K17)-1))),1)*24-Settings!$E$3/60),2),0),IFERROR(VLOOKUP(K17,Settings!$A$7:$E$16,5,FALSE),0)))</f>
        <v/>
      </c>
      <c r="L43" s="29">
        <f>IF(L17="",0,IF(ISNUMBER(SEARCH("-",L17)),IFERROR(ROUND(MAX(0,MOD(TIMEVALUE(TRIM(MID(L17,SEARCH("-",L17)+1,20)))-TIMEVALUE(TRIM(LEFT(L17,SEARCH("-",L17)-1))),1)*24-Settings!$E$3/60),2),0),IFERROR(VLOOKUP(L17,Settings!$A$7:$E$16,5,FALSE),0)))</f>
        <v/>
      </c>
      <c r="M43" s="29">
        <f>IF(M17="",0,IF(ISNUMBER(SEARCH("-",M17)),IFERROR(ROUND(MAX(0,MOD(TIMEVALUE(TRIM(MID(M17,SEARCH("-",M17)+1,20)))-TIMEVALUE(TRIM(LEFT(M17,SEARCH("-",M17)-1))),1)*24-Settings!$E$3/60),2),0),IFERROR(VLOOKUP(M17,Settings!$A$7:$E$16,5,FALSE),0)))</f>
        <v/>
      </c>
      <c r="N43" s="29">
        <f>IF(N17="",0,IF(ISNUMBER(SEARCH("-",N17)),IFERROR(ROUND(MAX(0,MOD(TIMEVALUE(TRIM(MID(N17,SEARCH("-",N17)+1,20)))-TIMEVALUE(TRIM(LEFT(N17,SEARCH("-",N17)-1))),1)*24-Settings!$E$3/60),2),0),IFERROR(VLOOKUP(N17,Settings!$A$7:$E$16,5,FALSE),0)))</f>
        <v/>
      </c>
      <c r="O43" s="29">
        <f>IF(O17="",0,IF(ISNUMBER(SEARCH("-",O17)),IFERROR(ROUND(MAX(0,MOD(TIMEVALUE(TRIM(MID(O17,SEARCH("-",O17)+1,20)))-TIMEVALUE(TRIM(LEFT(O17,SEARCH("-",O17)-1))),1)*24-Settings!$E$3/60),2),0),IFERROR(VLOOKUP(O17,Settings!$A$7:$E$16,5,FALSE),0)))</f>
        <v/>
      </c>
      <c r="P43" s="29">
        <f>IF(P17="",0,IF(ISNUMBER(SEARCH("-",P17)),IFERROR(ROUND(MAX(0,MOD(TIMEVALUE(TRIM(MID(P17,SEARCH("-",P17)+1,20)))-TIMEVALUE(TRIM(LEFT(P17,SEARCH("-",P17)-1))),1)*24-Settings!$E$3/60),2),0),IFERROR(VLOOKUP(P17,Settings!$A$7:$E$16,5,FALSE),0)))</f>
        <v/>
      </c>
      <c r="Q43" s="29">
        <f>IF(Q17="",0,IF(ISNUMBER(SEARCH("-",Q17)),IFERROR(ROUND(MAX(0,MOD(TIMEVALUE(TRIM(MID(Q17,SEARCH("-",Q17)+1,20)))-TIMEVALUE(TRIM(LEFT(Q17,SEARCH("-",Q17)-1))),1)*24-Settings!$E$3/60),2),0),IFERROR(VLOOKUP(Q17,Settings!$A$7:$E$16,5,FALSE),0)))</f>
        <v/>
      </c>
      <c r="R43" s="29">
        <f>IF(R17="",0,IF(ISNUMBER(SEARCH("-",R17)),IFERROR(ROUND(MAX(0,MOD(TIMEVALUE(TRIM(MID(R17,SEARCH("-",R17)+1,20)))-TIMEVALUE(TRIM(LEFT(R17,SEARCH("-",R17)-1))),1)*24-Settings!$E$3/60),2),0),IFERROR(VLOOKUP(R17,Settings!$A$7:$E$16,5,FALSE),0)))</f>
        <v/>
      </c>
      <c r="U43" s="30">
        <f>SUM(E43:R43)</f>
        <v/>
      </c>
    </row>
    <row r="44">
      <c r="A44" s="27" t="n"/>
      <c r="B44" s="28">
        <f>IF(B18="","",B18)</f>
        <v/>
      </c>
      <c r="C44" s="27" t="n"/>
      <c r="D44" s="27" t="n"/>
      <c r="E44" s="29">
        <f>IF(E18="",0,IF(ISNUMBER(SEARCH("-",E18)),IFERROR(ROUND(MAX(0,MOD(TIMEVALUE(TRIM(MID(E18,SEARCH("-",E18)+1,20)))-TIMEVALUE(TRIM(LEFT(E18,SEARCH("-",E18)-1))),1)*24-Settings!$E$3/60),2),0),IFERROR(VLOOKUP(E18,Settings!$A$7:$E$16,5,FALSE),0)))</f>
        <v/>
      </c>
      <c r="F44" s="29">
        <f>IF(F18="",0,IF(ISNUMBER(SEARCH("-",F18)),IFERROR(ROUND(MAX(0,MOD(TIMEVALUE(TRIM(MID(F18,SEARCH("-",F18)+1,20)))-TIMEVALUE(TRIM(LEFT(F18,SEARCH("-",F18)-1))),1)*24-Settings!$E$3/60),2),0),IFERROR(VLOOKUP(F18,Settings!$A$7:$E$16,5,FALSE),0)))</f>
        <v/>
      </c>
      <c r="G44" s="29">
        <f>IF(G18="",0,IF(ISNUMBER(SEARCH("-",G18)),IFERROR(ROUND(MAX(0,MOD(TIMEVALUE(TRIM(MID(G18,SEARCH("-",G18)+1,20)))-TIMEVALUE(TRIM(LEFT(G18,SEARCH("-",G18)-1))),1)*24-Settings!$E$3/60),2),0),IFERROR(VLOOKUP(G18,Settings!$A$7:$E$16,5,FALSE),0)))</f>
        <v/>
      </c>
      <c r="H44" s="29">
        <f>IF(H18="",0,IF(ISNUMBER(SEARCH("-",H18)),IFERROR(ROUND(MAX(0,MOD(TIMEVALUE(TRIM(MID(H18,SEARCH("-",H18)+1,20)))-TIMEVALUE(TRIM(LEFT(H18,SEARCH("-",H18)-1))),1)*24-Settings!$E$3/60),2),0),IFERROR(VLOOKUP(H18,Settings!$A$7:$E$16,5,FALSE),0)))</f>
        <v/>
      </c>
      <c r="I44" s="29">
        <f>IF(I18="",0,IF(ISNUMBER(SEARCH("-",I18)),IFERROR(ROUND(MAX(0,MOD(TIMEVALUE(TRIM(MID(I18,SEARCH("-",I18)+1,20)))-TIMEVALUE(TRIM(LEFT(I18,SEARCH("-",I18)-1))),1)*24-Settings!$E$3/60),2),0),IFERROR(VLOOKUP(I18,Settings!$A$7:$E$16,5,FALSE),0)))</f>
        <v/>
      </c>
      <c r="J44" s="29">
        <f>IF(J18="",0,IF(ISNUMBER(SEARCH("-",J18)),IFERROR(ROUND(MAX(0,MOD(TIMEVALUE(TRIM(MID(J18,SEARCH("-",J18)+1,20)))-TIMEVALUE(TRIM(LEFT(J18,SEARCH("-",J18)-1))),1)*24-Settings!$E$3/60),2),0),IFERROR(VLOOKUP(J18,Settings!$A$7:$E$16,5,FALSE),0)))</f>
        <v/>
      </c>
      <c r="K44" s="29">
        <f>IF(K18="",0,IF(ISNUMBER(SEARCH("-",K18)),IFERROR(ROUND(MAX(0,MOD(TIMEVALUE(TRIM(MID(K18,SEARCH("-",K18)+1,20)))-TIMEVALUE(TRIM(LEFT(K18,SEARCH("-",K18)-1))),1)*24-Settings!$E$3/60),2),0),IFERROR(VLOOKUP(K18,Settings!$A$7:$E$16,5,FALSE),0)))</f>
        <v/>
      </c>
      <c r="L44" s="29">
        <f>IF(L18="",0,IF(ISNUMBER(SEARCH("-",L18)),IFERROR(ROUND(MAX(0,MOD(TIMEVALUE(TRIM(MID(L18,SEARCH("-",L18)+1,20)))-TIMEVALUE(TRIM(LEFT(L18,SEARCH("-",L18)-1))),1)*24-Settings!$E$3/60),2),0),IFERROR(VLOOKUP(L18,Settings!$A$7:$E$16,5,FALSE),0)))</f>
        <v/>
      </c>
      <c r="M44" s="29">
        <f>IF(M18="",0,IF(ISNUMBER(SEARCH("-",M18)),IFERROR(ROUND(MAX(0,MOD(TIMEVALUE(TRIM(MID(M18,SEARCH("-",M18)+1,20)))-TIMEVALUE(TRIM(LEFT(M18,SEARCH("-",M18)-1))),1)*24-Settings!$E$3/60),2),0),IFERROR(VLOOKUP(M18,Settings!$A$7:$E$16,5,FALSE),0)))</f>
        <v/>
      </c>
      <c r="N44" s="29">
        <f>IF(N18="",0,IF(ISNUMBER(SEARCH("-",N18)),IFERROR(ROUND(MAX(0,MOD(TIMEVALUE(TRIM(MID(N18,SEARCH("-",N18)+1,20)))-TIMEVALUE(TRIM(LEFT(N18,SEARCH("-",N18)-1))),1)*24-Settings!$E$3/60),2),0),IFERROR(VLOOKUP(N18,Settings!$A$7:$E$16,5,FALSE),0)))</f>
        <v/>
      </c>
      <c r="O44" s="29">
        <f>IF(O18="",0,IF(ISNUMBER(SEARCH("-",O18)),IFERROR(ROUND(MAX(0,MOD(TIMEVALUE(TRIM(MID(O18,SEARCH("-",O18)+1,20)))-TIMEVALUE(TRIM(LEFT(O18,SEARCH("-",O18)-1))),1)*24-Settings!$E$3/60),2),0),IFERROR(VLOOKUP(O18,Settings!$A$7:$E$16,5,FALSE),0)))</f>
        <v/>
      </c>
      <c r="P44" s="29">
        <f>IF(P18="",0,IF(ISNUMBER(SEARCH("-",P18)),IFERROR(ROUND(MAX(0,MOD(TIMEVALUE(TRIM(MID(P18,SEARCH("-",P18)+1,20)))-TIMEVALUE(TRIM(LEFT(P18,SEARCH("-",P18)-1))),1)*24-Settings!$E$3/60),2),0),IFERROR(VLOOKUP(P18,Settings!$A$7:$E$16,5,FALSE),0)))</f>
        <v/>
      </c>
      <c r="Q44" s="29">
        <f>IF(Q18="",0,IF(ISNUMBER(SEARCH("-",Q18)),IFERROR(ROUND(MAX(0,MOD(TIMEVALUE(TRIM(MID(Q18,SEARCH("-",Q18)+1,20)))-TIMEVALUE(TRIM(LEFT(Q18,SEARCH("-",Q18)-1))),1)*24-Settings!$E$3/60),2),0),IFERROR(VLOOKUP(Q18,Settings!$A$7:$E$16,5,FALSE),0)))</f>
        <v/>
      </c>
      <c r="R44" s="29">
        <f>IF(R18="",0,IF(ISNUMBER(SEARCH("-",R18)),IFERROR(ROUND(MAX(0,MOD(TIMEVALUE(TRIM(MID(R18,SEARCH("-",R18)+1,20)))-TIMEVALUE(TRIM(LEFT(R18,SEARCH("-",R18)-1))),1)*24-Settings!$E$3/60),2),0),IFERROR(VLOOKUP(R18,Settings!$A$7:$E$16,5,FALSE),0)))</f>
        <v/>
      </c>
      <c r="U44" s="30">
        <f>SUM(E44:R44)</f>
        <v/>
      </c>
    </row>
    <row r="45">
      <c r="A45" s="27" t="n"/>
      <c r="B45" s="28">
        <f>IF(B19="","",B19)</f>
        <v/>
      </c>
      <c r="C45" s="27" t="n"/>
      <c r="D45" s="27" t="n"/>
      <c r="E45" s="29">
        <f>IF(E19="",0,IF(ISNUMBER(SEARCH("-",E19)),IFERROR(ROUND(MAX(0,MOD(TIMEVALUE(TRIM(MID(E19,SEARCH("-",E19)+1,20)))-TIMEVALUE(TRIM(LEFT(E19,SEARCH("-",E19)-1))),1)*24-Settings!$E$3/60),2),0),IFERROR(VLOOKUP(E19,Settings!$A$7:$E$16,5,FALSE),0)))</f>
        <v/>
      </c>
      <c r="F45" s="29">
        <f>IF(F19="",0,IF(ISNUMBER(SEARCH("-",F19)),IFERROR(ROUND(MAX(0,MOD(TIMEVALUE(TRIM(MID(F19,SEARCH("-",F19)+1,20)))-TIMEVALUE(TRIM(LEFT(F19,SEARCH("-",F19)-1))),1)*24-Settings!$E$3/60),2),0),IFERROR(VLOOKUP(F19,Settings!$A$7:$E$16,5,FALSE),0)))</f>
        <v/>
      </c>
      <c r="G45" s="29">
        <f>IF(G19="",0,IF(ISNUMBER(SEARCH("-",G19)),IFERROR(ROUND(MAX(0,MOD(TIMEVALUE(TRIM(MID(G19,SEARCH("-",G19)+1,20)))-TIMEVALUE(TRIM(LEFT(G19,SEARCH("-",G19)-1))),1)*24-Settings!$E$3/60),2),0),IFERROR(VLOOKUP(G19,Settings!$A$7:$E$16,5,FALSE),0)))</f>
        <v/>
      </c>
      <c r="H45" s="29">
        <f>IF(H19="",0,IF(ISNUMBER(SEARCH("-",H19)),IFERROR(ROUND(MAX(0,MOD(TIMEVALUE(TRIM(MID(H19,SEARCH("-",H19)+1,20)))-TIMEVALUE(TRIM(LEFT(H19,SEARCH("-",H19)-1))),1)*24-Settings!$E$3/60),2),0),IFERROR(VLOOKUP(H19,Settings!$A$7:$E$16,5,FALSE),0)))</f>
        <v/>
      </c>
      <c r="I45" s="29">
        <f>IF(I19="",0,IF(ISNUMBER(SEARCH("-",I19)),IFERROR(ROUND(MAX(0,MOD(TIMEVALUE(TRIM(MID(I19,SEARCH("-",I19)+1,20)))-TIMEVALUE(TRIM(LEFT(I19,SEARCH("-",I19)-1))),1)*24-Settings!$E$3/60),2),0),IFERROR(VLOOKUP(I19,Settings!$A$7:$E$16,5,FALSE),0)))</f>
        <v/>
      </c>
      <c r="J45" s="29">
        <f>IF(J19="",0,IF(ISNUMBER(SEARCH("-",J19)),IFERROR(ROUND(MAX(0,MOD(TIMEVALUE(TRIM(MID(J19,SEARCH("-",J19)+1,20)))-TIMEVALUE(TRIM(LEFT(J19,SEARCH("-",J19)-1))),1)*24-Settings!$E$3/60),2),0),IFERROR(VLOOKUP(J19,Settings!$A$7:$E$16,5,FALSE),0)))</f>
        <v/>
      </c>
      <c r="K45" s="29">
        <f>IF(K19="",0,IF(ISNUMBER(SEARCH("-",K19)),IFERROR(ROUND(MAX(0,MOD(TIMEVALUE(TRIM(MID(K19,SEARCH("-",K19)+1,20)))-TIMEVALUE(TRIM(LEFT(K19,SEARCH("-",K19)-1))),1)*24-Settings!$E$3/60),2),0),IFERROR(VLOOKUP(K19,Settings!$A$7:$E$16,5,FALSE),0)))</f>
        <v/>
      </c>
      <c r="L45" s="29">
        <f>IF(L19="",0,IF(ISNUMBER(SEARCH("-",L19)),IFERROR(ROUND(MAX(0,MOD(TIMEVALUE(TRIM(MID(L19,SEARCH("-",L19)+1,20)))-TIMEVALUE(TRIM(LEFT(L19,SEARCH("-",L19)-1))),1)*24-Settings!$E$3/60),2),0),IFERROR(VLOOKUP(L19,Settings!$A$7:$E$16,5,FALSE),0)))</f>
        <v/>
      </c>
      <c r="M45" s="29">
        <f>IF(M19="",0,IF(ISNUMBER(SEARCH("-",M19)),IFERROR(ROUND(MAX(0,MOD(TIMEVALUE(TRIM(MID(M19,SEARCH("-",M19)+1,20)))-TIMEVALUE(TRIM(LEFT(M19,SEARCH("-",M19)-1))),1)*24-Settings!$E$3/60),2),0),IFERROR(VLOOKUP(M19,Settings!$A$7:$E$16,5,FALSE),0)))</f>
        <v/>
      </c>
      <c r="N45" s="29">
        <f>IF(N19="",0,IF(ISNUMBER(SEARCH("-",N19)),IFERROR(ROUND(MAX(0,MOD(TIMEVALUE(TRIM(MID(N19,SEARCH("-",N19)+1,20)))-TIMEVALUE(TRIM(LEFT(N19,SEARCH("-",N19)-1))),1)*24-Settings!$E$3/60),2),0),IFERROR(VLOOKUP(N19,Settings!$A$7:$E$16,5,FALSE),0)))</f>
        <v/>
      </c>
      <c r="O45" s="29">
        <f>IF(O19="",0,IF(ISNUMBER(SEARCH("-",O19)),IFERROR(ROUND(MAX(0,MOD(TIMEVALUE(TRIM(MID(O19,SEARCH("-",O19)+1,20)))-TIMEVALUE(TRIM(LEFT(O19,SEARCH("-",O19)-1))),1)*24-Settings!$E$3/60),2),0),IFERROR(VLOOKUP(O19,Settings!$A$7:$E$16,5,FALSE),0)))</f>
        <v/>
      </c>
      <c r="P45" s="29">
        <f>IF(P19="",0,IF(ISNUMBER(SEARCH("-",P19)),IFERROR(ROUND(MAX(0,MOD(TIMEVALUE(TRIM(MID(P19,SEARCH("-",P19)+1,20)))-TIMEVALUE(TRIM(LEFT(P19,SEARCH("-",P19)-1))),1)*24-Settings!$E$3/60),2),0),IFERROR(VLOOKUP(P19,Settings!$A$7:$E$16,5,FALSE),0)))</f>
        <v/>
      </c>
      <c r="Q45" s="29">
        <f>IF(Q19="",0,IF(ISNUMBER(SEARCH("-",Q19)),IFERROR(ROUND(MAX(0,MOD(TIMEVALUE(TRIM(MID(Q19,SEARCH("-",Q19)+1,20)))-TIMEVALUE(TRIM(LEFT(Q19,SEARCH("-",Q19)-1))),1)*24-Settings!$E$3/60),2),0),IFERROR(VLOOKUP(Q19,Settings!$A$7:$E$16,5,FALSE),0)))</f>
        <v/>
      </c>
      <c r="R45" s="29">
        <f>IF(R19="",0,IF(ISNUMBER(SEARCH("-",R19)),IFERROR(ROUND(MAX(0,MOD(TIMEVALUE(TRIM(MID(R19,SEARCH("-",R19)+1,20)))-TIMEVALUE(TRIM(LEFT(R19,SEARCH("-",R19)-1))),1)*24-Settings!$E$3/60),2),0),IFERROR(VLOOKUP(R19,Settings!$A$7:$E$16,5,FALSE),0)))</f>
        <v/>
      </c>
      <c r="U45" s="30">
        <f>SUM(E45:R45)</f>
        <v/>
      </c>
    </row>
    <row r="46">
      <c r="A46" s="27" t="n"/>
      <c r="B46" s="28">
        <f>IF(B20="","",B20)</f>
        <v/>
      </c>
      <c r="C46" s="27" t="n"/>
      <c r="D46" s="27" t="n"/>
      <c r="E46" s="29">
        <f>IF(E20="",0,IF(ISNUMBER(SEARCH("-",E20)),IFERROR(ROUND(MAX(0,MOD(TIMEVALUE(TRIM(MID(E20,SEARCH("-",E20)+1,20)))-TIMEVALUE(TRIM(LEFT(E20,SEARCH("-",E20)-1))),1)*24-Settings!$E$3/60),2),0),IFERROR(VLOOKUP(E20,Settings!$A$7:$E$16,5,FALSE),0)))</f>
        <v/>
      </c>
      <c r="F46" s="29">
        <f>IF(F20="",0,IF(ISNUMBER(SEARCH("-",F20)),IFERROR(ROUND(MAX(0,MOD(TIMEVALUE(TRIM(MID(F20,SEARCH("-",F20)+1,20)))-TIMEVALUE(TRIM(LEFT(F20,SEARCH("-",F20)-1))),1)*24-Settings!$E$3/60),2),0),IFERROR(VLOOKUP(F20,Settings!$A$7:$E$16,5,FALSE),0)))</f>
        <v/>
      </c>
      <c r="G46" s="29">
        <f>IF(G20="",0,IF(ISNUMBER(SEARCH("-",G20)),IFERROR(ROUND(MAX(0,MOD(TIMEVALUE(TRIM(MID(G20,SEARCH("-",G20)+1,20)))-TIMEVALUE(TRIM(LEFT(G20,SEARCH("-",G20)-1))),1)*24-Settings!$E$3/60),2),0),IFERROR(VLOOKUP(G20,Settings!$A$7:$E$16,5,FALSE),0)))</f>
        <v/>
      </c>
      <c r="H46" s="29">
        <f>IF(H20="",0,IF(ISNUMBER(SEARCH("-",H20)),IFERROR(ROUND(MAX(0,MOD(TIMEVALUE(TRIM(MID(H20,SEARCH("-",H20)+1,20)))-TIMEVALUE(TRIM(LEFT(H20,SEARCH("-",H20)-1))),1)*24-Settings!$E$3/60),2),0),IFERROR(VLOOKUP(H20,Settings!$A$7:$E$16,5,FALSE),0)))</f>
        <v/>
      </c>
      <c r="I46" s="29">
        <f>IF(I20="",0,IF(ISNUMBER(SEARCH("-",I20)),IFERROR(ROUND(MAX(0,MOD(TIMEVALUE(TRIM(MID(I20,SEARCH("-",I20)+1,20)))-TIMEVALUE(TRIM(LEFT(I20,SEARCH("-",I20)-1))),1)*24-Settings!$E$3/60),2),0),IFERROR(VLOOKUP(I20,Settings!$A$7:$E$16,5,FALSE),0)))</f>
        <v/>
      </c>
      <c r="J46" s="29">
        <f>IF(J20="",0,IF(ISNUMBER(SEARCH("-",J20)),IFERROR(ROUND(MAX(0,MOD(TIMEVALUE(TRIM(MID(J20,SEARCH("-",J20)+1,20)))-TIMEVALUE(TRIM(LEFT(J20,SEARCH("-",J20)-1))),1)*24-Settings!$E$3/60),2),0),IFERROR(VLOOKUP(J20,Settings!$A$7:$E$16,5,FALSE),0)))</f>
        <v/>
      </c>
      <c r="K46" s="29">
        <f>IF(K20="",0,IF(ISNUMBER(SEARCH("-",K20)),IFERROR(ROUND(MAX(0,MOD(TIMEVALUE(TRIM(MID(K20,SEARCH("-",K20)+1,20)))-TIMEVALUE(TRIM(LEFT(K20,SEARCH("-",K20)-1))),1)*24-Settings!$E$3/60),2),0),IFERROR(VLOOKUP(K20,Settings!$A$7:$E$16,5,FALSE),0)))</f>
        <v/>
      </c>
      <c r="L46" s="29">
        <f>IF(L20="",0,IF(ISNUMBER(SEARCH("-",L20)),IFERROR(ROUND(MAX(0,MOD(TIMEVALUE(TRIM(MID(L20,SEARCH("-",L20)+1,20)))-TIMEVALUE(TRIM(LEFT(L20,SEARCH("-",L20)-1))),1)*24-Settings!$E$3/60),2),0),IFERROR(VLOOKUP(L20,Settings!$A$7:$E$16,5,FALSE),0)))</f>
        <v/>
      </c>
      <c r="M46" s="29">
        <f>IF(M20="",0,IF(ISNUMBER(SEARCH("-",M20)),IFERROR(ROUND(MAX(0,MOD(TIMEVALUE(TRIM(MID(M20,SEARCH("-",M20)+1,20)))-TIMEVALUE(TRIM(LEFT(M20,SEARCH("-",M20)-1))),1)*24-Settings!$E$3/60),2),0),IFERROR(VLOOKUP(M20,Settings!$A$7:$E$16,5,FALSE),0)))</f>
        <v/>
      </c>
      <c r="N46" s="29">
        <f>IF(N20="",0,IF(ISNUMBER(SEARCH("-",N20)),IFERROR(ROUND(MAX(0,MOD(TIMEVALUE(TRIM(MID(N20,SEARCH("-",N20)+1,20)))-TIMEVALUE(TRIM(LEFT(N20,SEARCH("-",N20)-1))),1)*24-Settings!$E$3/60),2),0),IFERROR(VLOOKUP(N20,Settings!$A$7:$E$16,5,FALSE),0)))</f>
        <v/>
      </c>
      <c r="O46" s="29">
        <f>IF(O20="",0,IF(ISNUMBER(SEARCH("-",O20)),IFERROR(ROUND(MAX(0,MOD(TIMEVALUE(TRIM(MID(O20,SEARCH("-",O20)+1,20)))-TIMEVALUE(TRIM(LEFT(O20,SEARCH("-",O20)-1))),1)*24-Settings!$E$3/60),2),0),IFERROR(VLOOKUP(O20,Settings!$A$7:$E$16,5,FALSE),0)))</f>
        <v/>
      </c>
      <c r="P46" s="29">
        <f>IF(P20="",0,IF(ISNUMBER(SEARCH("-",P20)),IFERROR(ROUND(MAX(0,MOD(TIMEVALUE(TRIM(MID(P20,SEARCH("-",P20)+1,20)))-TIMEVALUE(TRIM(LEFT(P20,SEARCH("-",P20)-1))),1)*24-Settings!$E$3/60),2),0),IFERROR(VLOOKUP(P20,Settings!$A$7:$E$16,5,FALSE),0)))</f>
        <v/>
      </c>
      <c r="Q46" s="29">
        <f>IF(Q20="",0,IF(ISNUMBER(SEARCH("-",Q20)),IFERROR(ROUND(MAX(0,MOD(TIMEVALUE(TRIM(MID(Q20,SEARCH("-",Q20)+1,20)))-TIMEVALUE(TRIM(LEFT(Q20,SEARCH("-",Q20)-1))),1)*24-Settings!$E$3/60),2),0),IFERROR(VLOOKUP(Q20,Settings!$A$7:$E$16,5,FALSE),0)))</f>
        <v/>
      </c>
      <c r="R46" s="29">
        <f>IF(R20="",0,IF(ISNUMBER(SEARCH("-",R20)),IFERROR(ROUND(MAX(0,MOD(TIMEVALUE(TRIM(MID(R20,SEARCH("-",R20)+1,20)))-TIMEVALUE(TRIM(LEFT(R20,SEARCH("-",R20)-1))),1)*24-Settings!$E$3/60),2),0),IFERROR(VLOOKUP(R20,Settings!$A$7:$E$16,5,FALSE),0)))</f>
        <v/>
      </c>
      <c r="U46" s="30">
        <f>SUM(E46:R46)</f>
        <v/>
      </c>
    </row>
    <row r="47">
      <c r="A47" s="27" t="n"/>
      <c r="B47" s="28">
        <f>IF(B21="","",B21)</f>
        <v/>
      </c>
      <c r="C47" s="27" t="n"/>
      <c r="D47" s="27" t="n"/>
      <c r="E47" s="29">
        <f>IF(E21="",0,IF(ISNUMBER(SEARCH("-",E21)),IFERROR(ROUND(MAX(0,MOD(TIMEVALUE(TRIM(MID(E21,SEARCH("-",E21)+1,20)))-TIMEVALUE(TRIM(LEFT(E21,SEARCH("-",E21)-1))),1)*24-Settings!$E$3/60),2),0),IFERROR(VLOOKUP(E21,Settings!$A$7:$E$16,5,FALSE),0)))</f>
        <v/>
      </c>
      <c r="F47" s="29">
        <f>IF(F21="",0,IF(ISNUMBER(SEARCH("-",F21)),IFERROR(ROUND(MAX(0,MOD(TIMEVALUE(TRIM(MID(F21,SEARCH("-",F21)+1,20)))-TIMEVALUE(TRIM(LEFT(F21,SEARCH("-",F21)-1))),1)*24-Settings!$E$3/60),2),0),IFERROR(VLOOKUP(F21,Settings!$A$7:$E$16,5,FALSE),0)))</f>
        <v/>
      </c>
      <c r="G47" s="29">
        <f>IF(G21="",0,IF(ISNUMBER(SEARCH("-",G21)),IFERROR(ROUND(MAX(0,MOD(TIMEVALUE(TRIM(MID(G21,SEARCH("-",G21)+1,20)))-TIMEVALUE(TRIM(LEFT(G21,SEARCH("-",G21)-1))),1)*24-Settings!$E$3/60),2),0),IFERROR(VLOOKUP(G21,Settings!$A$7:$E$16,5,FALSE),0)))</f>
        <v/>
      </c>
      <c r="H47" s="29">
        <f>IF(H21="",0,IF(ISNUMBER(SEARCH("-",H21)),IFERROR(ROUND(MAX(0,MOD(TIMEVALUE(TRIM(MID(H21,SEARCH("-",H21)+1,20)))-TIMEVALUE(TRIM(LEFT(H21,SEARCH("-",H21)-1))),1)*24-Settings!$E$3/60),2),0),IFERROR(VLOOKUP(H21,Settings!$A$7:$E$16,5,FALSE),0)))</f>
        <v/>
      </c>
      <c r="I47" s="29">
        <f>IF(I21="",0,IF(ISNUMBER(SEARCH("-",I21)),IFERROR(ROUND(MAX(0,MOD(TIMEVALUE(TRIM(MID(I21,SEARCH("-",I21)+1,20)))-TIMEVALUE(TRIM(LEFT(I21,SEARCH("-",I21)-1))),1)*24-Settings!$E$3/60),2),0),IFERROR(VLOOKUP(I21,Settings!$A$7:$E$16,5,FALSE),0)))</f>
        <v/>
      </c>
      <c r="J47" s="29">
        <f>IF(J21="",0,IF(ISNUMBER(SEARCH("-",J21)),IFERROR(ROUND(MAX(0,MOD(TIMEVALUE(TRIM(MID(J21,SEARCH("-",J21)+1,20)))-TIMEVALUE(TRIM(LEFT(J21,SEARCH("-",J21)-1))),1)*24-Settings!$E$3/60),2),0),IFERROR(VLOOKUP(J21,Settings!$A$7:$E$16,5,FALSE),0)))</f>
        <v/>
      </c>
      <c r="K47" s="29">
        <f>IF(K21="",0,IF(ISNUMBER(SEARCH("-",K21)),IFERROR(ROUND(MAX(0,MOD(TIMEVALUE(TRIM(MID(K21,SEARCH("-",K21)+1,20)))-TIMEVALUE(TRIM(LEFT(K21,SEARCH("-",K21)-1))),1)*24-Settings!$E$3/60),2),0),IFERROR(VLOOKUP(K21,Settings!$A$7:$E$16,5,FALSE),0)))</f>
        <v/>
      </c>
      <c r="L47" s="29">
        <f>IF(L21="",0,IF(ISNUMBER(SEARCH("-",L21)),IFERROR(ROUND(MAX(0,MOD(TIMEVALUE(TRIM(MID(L21,SEARCH("-",L21)+1,20)))-TIMEVALUE(TRIM(LEFT(L21,SEARCH("-",L21)-1))),1)*24-Settings!$E$3/60),2),0),IFERROR(VLOOKUP(L21,Settings!$A$7:$E$16,5,FALSE),0)))</f>
        <v/>
      </c>
      <c r="M47" s="29">
        <f>IF(M21="",0,IF(ISNUMBER(SEARCH("-",M21)),IFERROR(ROUND(MAX(0,MOD(TIMEVALUE(TRIM(MID(M21,SEARCH("-",M21)+1,20)))-TIMEVALUE(TRIM(LEFT(M21,SEARCH("-",M21)-1))),1)*24-Settings!$E$3/60),2),0),IFERROR(VLOOKUP(M21,Settings!$A$7:$E$16,5,FALSE),0)))</f>
        <v/>
      </c>
      <c r="N47" s="29">
        <f>IF(N21="",0,IF(ISNUMBER(SEARCH("-",N21)),IFERROR(ROUND(MAX(0,MOD(TIMEVALUE(TRIM(MID(N21,SEARCH("-",N21)+1,20)))-TIMEVALUE(TRIM(LEFT(N21,SEARCH("-",N21)-1))),1)*24-Settings!$E$3/60),2),0),IFERROR(VLOOKUP(N21,Settings!$A$7:$E$16,5,FALSE),0)))</f>
        <v/>
      </c>
      <c r="O47" s="29">
        <f>IF(O21="",0,IF(ISNUMBER(SEARCH("-",O21)),IFERROR(ROUND(MAX(0,MOD(TIMEVALUE(TRIM(MID(O21,SEARCH("-",O21)+1,20)))-TIMEVALUE(TRIM(LEFT(O21,SEARCH("-",O21)-1))),1)*24-Settings!$E$3/60),2),0),IFERROR(VLOOKUP(O21,Settings!$A$7:$E$16,5,FALSE),0)))</f>
        <v/>
      </c>
      <c r="P47" s="29">
        <f>IF(P21="",0,IF(ISNUMBER(SEARCH("-",P21)),IFERROR(ROUND(MAX(0,MOD(TIMEVALUE(TRIM(MID(P21,SEARCH("-",P21)+1,20)))-TIMEVALUE(TRIM(LEFT(P21,SEARCH("-",P21)-1))),1)*24-Settings!$E$3/60),2),0),IFERROR(VLOOKUP(P21,Settings!$A$7:$E$16,5,FALSE),0)))</f>
        <v/>
      </c>
      <c r="Q47" s="29">
        <f>IF(Q21="",0,IF(ISNUMBER(SEARCH("-",Q21)),IFERROR(ROUND(MAX(0,MOD(TIMEVALUE(TRIM(MID(Q21,SEARCH("-",Q21)+1,20)))-TIMEVALUE(TRIM(LEFT(Q21,SEARCH("-",Q21)-1))),1)*24-Settings!$E$3/60),2),0),IFERROR(VLOOKUP(Q21,Settings!$A$7:$E$16,5,FALSE),0)))</f>
        <v/>
      </c>
      <c r="R47" s="29">
        <f>IF(R21="",0,IF(ISNUMBER(SEARCH("-",R21)),IFERROR(ROUND(MAX(0,MOD(TIMEVALUE(TRIM(MID(R21,SEARCH("-",R21)+1,20)))-TIMEVALUE(TRIM(LEFT(R21,SEARCH("-",R21)-1))),1)*24-Settings!$E$3/60),2),0),IFERROR(VLOOKUP(R21,Settings!$A$7:$E$16,5,FALSE),0)))</f>
        <v/>
      </c>
      <c r="U47" s="30">
        <f>SUM(E47:R47)</f>
        <v/>
      </c>
    </row>
    <row r="48">
      <c r="A48" s="27" t="n"/>
      <c r="B48" s="28">
        <f>IF(B22="","",B22)</f>
        <v/>
      </c>
      <c r="C48" s="27" t="n"/>
      <c r="D48" s="27" t="n"/>
      <c r="E48" s="29">
        <f>IF(E22="",0,IF(ISNUMBER(SEARCH("-",E22)),IFERROR(ROUND(MAX(0,MOD(TIMEVALUE(TRIM(MID(E22,SEARCH("-",E22)+1,20)))-TIMEVALUE(TRIM(LEFT(E22,SEARCH("-",E22)-1))),1)*24-Settings!$E$3/60),2),0),IFERROR(VLOOKUP(E22,Settings!$A$7:$E$16,5,FALSE),0)))</f>
        <v/>
      </c>
      <c r="F48" s="29">
        <f>IF(F22="",0,IF(ISNUMBER(SEARCH("-",F22)),IFERROR(ROUND(MAX(0,MOD(TIMEVALUE(TRIM(MID(F22,SEARCH("-",F22)+1,20)))-TIMEVALUE(TRIM(LEFT(F22,SEARCH("-",F22)-1))),1)*24-Settings!$E$3/60),2),0),IFERROR(VLOOKUP(F22,Settings!$A$7:$E$16,5,FALSE),0)))</f>
        <v/>
      </c>
      <c r="G48" s="29">
        <f>IF(G22="",0,IF(ISNUMBER(SEARCH("-",G22)),IFERROR(ROUND(MAX(0,MOD(TIMEVALUE(TRIM(MID(G22,SEARCH("-",G22)+1,20)))-TIMEVALUE(TRIM(LEFT(G22,SEARCH("-",G22)-1))),1)*24-Settings!$E$3/60),2),0),IFERROR(VLOOKUP(G22,Settings!$A$7:$E$16,5,FALSE),0)))</f>
        <v/>
      </c>
      <c r="H48" s="29">
        <f>IF(H22="",0,IF(ISNUMBER(SEARCH("-",H22)),IFERROR(ROUND(MAX(0,MOD(TIMEVALUE(TRIM(MID(H22,SEARCH("-",H22)+1,20)))-TIMEVALUE(TRIM(LEFT(H22,SEARCH("-",H22)-1))),1)*24-Settings!$E$3/60),2),0),IFERROR(VLOOKUP(H22,Settings!$A$7:$E$16,5,FALSE),0)))</f>
        <v/>
      </c>
      <c r="I48" s="29">
        <f>IF(I22="",0,IF(ISNUMBER(SEARCH("-",I22)),IFERROR(ROUND(MAX(0,MOD(TIMEVALUE(TRIM(MID(I22,SEARCH("-",I22)+1,20)))-TIMEVALUE(TRIM(LEFT(I22,SEARCH("-",I22)-1))),1)*24-Settings!$E$3/60),2),0),IFERROR(VLOOKUP(I22,Settings!$A$7:$E$16,5,FALSE),0)))</f>
        <v/>
      </c>
      <c r="J48" s="29">
        <f>IF(J22="",0,IF(ISNUMBER(SEARCH("-",J22)),IFERROR(ROUND(MAX(0,MOD(TIMEVALUE(TRIM(MID(J22,SEARCH("-",J22)+1,20)))-TIMEVALUE(TRIM(LEFT(J22,SEARCH("-",J22)-1))),1)*24-Settings!$E$3/60),2),0),IFERROR(VLOOKUP(J22,Settings!$A$7:$E$16,5,FALSE),0)))</f>
        <v/>
      </c>
      <c r="K48" s="29">
        <f>IF(K22="",0,IF(ISNUMBER(SEARCH("-",K22)),IFERROR(ROUND(MAX(0,MOD(TIMEVALUE(TRIM(MID(K22,SEARCH("-",K22)+1,20)))-TIMEVALUE(TRIM(LEFT(K22,SEARCH("-",K22)-1))),1)*24-Settings!$E$3/60),2),0),IFERROR(VLOOKUP(K22,Settings!$A$7:$E$16,5,FALSE),0)))</f>
        <v/>
      </c>
      <c r="L48" s="29">
        <f>IF(L22="",0,IF(ISNUMBER(SEARCH("-",L22)),IFERROR(ROUND(MAX(0,MOD(TIMEVALUE(TRIM(MID(L22,SEARCH("-",L22)+1,20)))-TIMEVALUE(TRIM(LEFT(L22,SEARCH("-",L22)-1))),1)*24-Settings!$E$3/60),2),0),IFERROR(VLOOKUP(L22,Settings!$A$7:$E$16,5,FALSE),0)))</f>
        <v/>
      </c>
      <c r="M48" s="29">
        <f>IF(M22="",0,IF(ISNUMBER(SEARCH("-",M22)),IFERROR(ROUND(MAX(0,MOD(TIMEVALUE(TRIM(MID(M22,SEARCH("-",M22)+1,20)))-TIMEVALUE(TRIM(LEFT(M22,SEARCH("-",M22)-1))),1)*24-Settings!$E$3/60),2),0),IFERROR(VLOOKUP(M22,Settings!$A$7:$E$16,5,FALSE),0)))</f>
        <v/>
      </c>
      <c r="N48" s="29">
        <f>IF(N22="",0,IF(ISNUMBER(SEARCH("-",N22)),IFERROR(ROUND(MAX(0,MOD(TIMEVALUE(TRIM(MID(N22,SEARCH("-",N22)+1,20)))-TIMEVALUE(TRIM(LEFT(N22,SEARCH("-",N22)-1))),1)*24-Settings!$E$3/60),2),0),IFERROR(VLOOKUP(N22,Settings!$A$7:$E$16,5,FALSE),0)))</f>
        <v/>
      </c>
      <c r="O48" s="29">
        <f>IF(O22="",0,IF(ISNUMBER(SEARCH("-",O22)),IFERROR(ROUND(MAX(0,MOD(TIMEVALUE(TRIM(MID(O22,SEARCH("-",O22)+1,20)))-TIMEVALUE(TRIM(LEFT(O22,SEARCH("-",O22)-1))),1)*24-Settings!$E$3/60),2),0),IFERROR(VLOOKUP(O22,Settings!$A$7:$E$16,5,FALSE),0)))</f>
        <v/>
      </c>
      <c r="P48" s="29">
        <f>IF(P22="",0,IF(ISNUMBER(SEARCH("-",P22)),IFERROR(ROUND(MAX(0,MOD(TIMEVALUE(TRIM(MID(P22,SEARCH("-",P22)+1,20)))-TIMEVALUE(TRIM(LEFT(P22,SEARCH("-",P22)-1))),1)*24-Settings!$E$3/60),2),0),IFERROR(VLOOKUP(P22,Settings!$A$7:$E$16,5,FALSE),0)))</f>
        <v/>
      </c>
      <c r="Q48" s="29">
        <f>IF(Q22="",0,IF(ISNUMBER(SEARCH("-",Q22)),IFERROR(ROUND(MAX(0,MOD(TIMEVALUE(TRIM(MID(Q22,SEARCH("-",Q22)+1,20)))-TIMEVALUE(TRIM(LEFT(Q22,SEARCH("-",Q22)-1))),1)*24-Settings!$E$3/60),2),0),IFERROR(VLOOKUP(Q22,Settings!$A$7:$E$16,5,FALSE),0)))</f>
        <v/>
      </c>
      <c r="R48" s="29">
        <f>IF(R22="",0,IF(ISNUMBER(SEARCH("-",R22)),IFERROR(ROUND(MAX(0,MOD(TIMEVALUE(TRIM(MID(R22,SEARCH("-",R22)+1,20)))-TIMEVALUE(TRIM(LEFT(R22,SEARCH("-",R22)-1))),1)*24-Settings!$E$3/60),2),0),IFERROR(VLOOKUP(R22,Settings!$A$7:$E$16,5,FALSE),0)))</f>
        <v/>
      </c>
      <c r="U48" s="30">
        <f>SUM(E48:R48)</f>
        <v/>
      </c>
    </row>
    <row r="49">
      <c r="A49" s="27" t="n"/>
      <c r="B49" s="28">
        <f>IF(B23="","",B23)</f>
        <v/>
      </c>
      <c r="C49" s="27" t="n"/>
      <c r="D49" s="27" t="n"/>
      <c r="E49" s="29">
        <f>IF(E23="",0,IF(ISNUMBER(SEARCH("-",E23)),IFERROR(ROUND(MAX(0,MOD(TIMEVALUE(TRIM(MID(E23,SEARCH("-",E23)+1,20)))-TIMEVALUE(TRIM(LEFT(E23,SEARCH("-",E23)-1))),1)*24-Settings!$E$3/60),2),0),IFERROR(VLOOKUP(E23,Settings!$A$7:$E$16,5,FALSE),0)))</f>
        <v/>
      </c>
      <c r="F49" s="29">
        <f>IF(F23="",0,IF(ISNUMBER(SEARCH("-",F23)),IFERROR(ROUND(MAX(0,MOD(TIMEVALUE(TRIM(MID(F23,SEARCH("-",F23)+1,20)))-TIMEVALUE(TRIM(LEFT(F23,SEARCH("-",F23)-1))),1)*24-Settings!$E$3/60),2),0),IFERROR(VLOOKUP(F23,Settings!$A$7:$E$16,5,FALSE),0)))</f>
        <v/>
      </c>
      <c r="G49" s="29">
        <f>IF(G23="",0,IF(ISNUMBER(SEARCH("-",G23)),IFERROR(ROUND(MAX(0,MOD(TIMEVALUE(TRIM(MID(G23,SEARCH("-",G23)+1,20)))-TIMEVALUE(TRIM(LEFT(G23,SEARCH("-",G23)-1))),1)*24-Settings!$E$3/60),2),0),IFERROR(VLOOKUP(G23,Settings!$A$7:$E$16,5,FALSE),0)))</f>
        <v/>
      </c>
      <c r="H49" s="29">
        <f>IF(H23="",0,IF(ISNUMBER(SEARCH("-",H23)),IFERROR(ROUND(MAX(0,MOD(TIMEVALUE(TRIM(MID(H23,SEARCH("-",H23)+1,20)))-TIMEVALUE(TRIM(LEFT(H23,SEARCH("-",H23)-1))),1)*24-Settings!$E$3/60),2),0),IFERROR(VLOOKUP(H23,Settings!$A$7:$E$16,5,FALSE),0)))</f>
        <v/>
      </c>
      <c r="I49" s="29">
        <f>IF(I23="",0,IF(ISNUMBER(SEARCH("-",I23)),IFERROR(ROUND(MAX(0,MOD(TIMEVALUE(TRIM(MID(I23,SEARCH("-",I23)+1,20)))-TIMEVALUE(TRIM(LEFT(I23,SEARCH("-",I23)-1))),1)*24-Settings!$E$3/60),2),0),IFERROR(VLOOKUP(I23,Settings!$A$7:$E$16,5,FALSE),0)))</f>
        <v/>
      </c>
      <c r="J49" s="29">
        <f>IF(J23="",0,IF(ISNUMBER(SEARCH("-",J23)),IFERROR(ROUND(MAX(0,MOD(TIMEVALUE(TRIM(MID(J23,SEARCH("-",J23)+1,20)))-TIMEVALUE(TRIM(LEFT(J23,SEARCH("-",J23)-1))),1)*24-Settings!$E$3/60),2),0),IFERROR(VLOOKUP(J23,Settings!$A$7:$E$16,5,FALSE),0)))</f>
        <v/>
      </c>
      <c r="K49" s="29">
        <f>IF(K23="",0,IF(ISNUMBER(SEARCH("-",K23)),IFERROR(ROUND(MAX(0,MOD(TIMEVALUE(TRIM(MID(K23,SEARCH("-",K23)+1,20)))-TIMEVALUE(TRIM(LEFT(K23,SEARCH("-",K23)-1))),1)*24-Settings!$E$3/60),2),0),IFERROR(VLOOKUP(K23,Settings!$A$7:$E$16,5,FALSE),0)))</f>
        <v/>
      </c>
      <c r="L49" s="29">
        <f>IF(L23="",0,IF(ISNUMBER(SEARCH("-",L23)),IFERROR(ROUND(MAX(0,MOD(TIMEVALUE(TRIM(MID(L23,SEARCH("-",L23)+1,20)))-TIMEVALUE(TRIM(LEFT(L23,SEARCH("-",L23)-1))),1)*24-Settings!$E$3/60),2),0),IFERROR(VLOOKUP(L23,Settings!$A$7:$E$16,5,FALSE),0)))</f>
        <v/>
      </c>
      <c r="M49" s="29">
        <f>IF(M23="",0,IF(ISNUMBER(SEARCH("-",M23)),IFERROR(ROUND(MAX(0,MOD(TIMEVALUE(TRIM(MID(M23,SEARCH("-",M23)+1,20)))-TIMEVALUE(TRIM(LEFT(M23,SEARCH("-",M23)-1))),1)*24-Settings!$E$3/60),2),0),IFERROR(VLOOKUP(M23,Settings!$A$7:$E$16,5,FALSE),0)))</f>
        <v/>
      </c>
      <c r="N49" s="29">
        <f>IF(N23="",0,IF(ISNUMBER(SEARCH("-",N23)),IFERROR(ROUND(MAX(0,MOD(TIMEVALUE(TRIM(MID(N23,SEARCH("-",N23)+1,20)))-TIMEVALUE(TRIM(LEFT(N23,SEARCH("-",N23)-1))),1)*24-Settings!$E$3/60),2),0),IFERROR(VLOOKUP(N23,Settings!$A$7:$E$16,5,FALSE),0)))</f>
        <v/>
      </c>
      <c r="O49" s="29">
        <f>IF(O23="",0,IF(ISNUMBER(SEARCH("-",O23)),IFERROR(ROUND(MAX(0,MOD(TIMEVALUE(TRIM(MID(O23,SEARCH("-",O23)+1,20)))-TIMEVALUE(TRIM(LEFT(O23,SEARCH("-",O23)-1))),1)*24-Settings!$E$3/60),2),0),IFERROR(VLOOKUP(O23,Settings!$A$7:$E$16,5,FALSE),0)))</f>
        <v/>
      </c>
      <c r="P49" s="29">
        <f>IF(P23="",0,IF(ISNUMBER(SEARCH("-",P23)),IFERROR(ROUND(MAX(0,MOD(TIMEVALUE(TRIM(MID(P23,SEARCH("-",P23)+1,20)))-TIMEVALUE(TRIM(LEFT(P23,SEARCH("-",P23)-1))),1)*24-Settings!$E$3/60),2),0),IFERROR(VLOOKUP(P23,Settings!$A$7:$E$16,5,FALSE),0)))</f>
        <v/>
      </c>
      <c r="Q49" s="29">
        <f>IF(Q23="",0,IF(ISNUMBER(SEARCH("-",Q23)),IFERROR(ROUND(MAX(0,MOD(TIMEVALUE(TRIM(MID(Q23,SEARCH("-",Q23)+1,20)))-TIMEVALUE(TRIM(LEFT(Q23,SEARCH("-",Q23)-1))),1)*24-Settings!$E$3/60),2),0),IFERROR(VLOOKUP(Q23,Settings!$A$7:$E$16,5,FALSE),0)))</f>
        <v/>
      </c>
      <c r="R49" s="29">
        <f>IF(R23="",0,IF(ISNUMBER(SEARCH("-",R23)),IFERROR(ROUND(MAX(0,MOD(TIMEVALUE(TRIM(MID(R23,SEARCH("-",R23)+1,20)))-TIMEVALUE(TRIM(LEFT(R23,SEARCH("-",R23)-1))),1)*24-Settings!$E$3/60),2),0),IFERROR(VLOOKUP(R23,Settings!$A$7:$E$16,5,FALSE),0)))</f>
        <v/>
      </c>
      <c r="U49" s="30">
        <f>SUM(E49:R49)</f>
        <v/>
      </c>
    </row>
    <row r="50">
      <c r="A50" s="27" t="n"/>
      <c r="B50" s="28">
        <f>IF(B24="","",B24)</f>
        <v/>
      </c>
      <c r="C50" s="27" t="n"/>
      <c r="D50" s="27" t="n"/>
      <c r="E50" s="29">
        <f>IF(E24="",0,IF(ISNUMBER(SEARCH("-",E24)),IFERROR(ROUND(MAX(0,MOD(TIMEVALUE(TRIM(MID(E24,SEARCH("-",E24)+1,20)))-TIMEVALUE(TRIM(LEFT(E24,SEARCH("-",E24)-1))),1)*24-Settings!$E$3/60),2),0),IFERROR(VLOOKUP(E24,Settings!$A$7:$E$16,5,FALSE),0)))</f>
        <v/>
      </c>
      <c r="F50" s="29">
        <f>IF(F24="",0,IF(ISNUMBER(SEARCH("-",F24)),IFERROR(ROUND(MAX(0,MOD(TIMEVALUE(TRIM(MID(F24,SEARCH("-",F24)+1,20)))-TIMEVALUE(TRIM(LEFT(F24,SEARCH("-",F24)-1))),1)*24-Settings!$E$3/60),2),0),IFERROR(VLOOKUP(F24,Settings!$A$7:$E$16,5,FALSE),0)))</f>
        <v/>
      </c>
      <c r="G50" s="29">
        <f>IF(G24="",0,IF(ISNUMBER(SEARCH("-",G24)),IFERROR(ROUND(MAX(0,MOD(TIMEVALUE(TRIM(MID(G24,SEARCH("-",G24)+1,20)))-TIMEVALUE(TRIM(LEFT(G24,SEARCH("-",G24)-1))),1)*24-Settings!$E$3/60),2),0),IFERROR(VLOOKUP(G24,Settings!$A$7:$E$16,5,FALSE),0)))</f>
        <v/>
      </c>
      <c r="H50" s="29">
        <f>IF(H24="",0,IF(ISNUMBER(SEARCH("-",H24)),IFERROR(ROUND(MAX(0,MOD(TIMEVALUE(TRIM(MID(H24,SEARCH("-",H24)+1,20)))-TIMEVALUE(TRIM(LEFT(H24,SEARCH("-",H24)-1))),1)*24-Settings!$E$3/60),2),0),IFERROR(VLOOKUP(H24,Settings!$A$7:$E$16,5,FALSE),0)))</f>
        <v/>
      </c>
      <c r="I50" s="29">
        <f>IF(I24="",0,IF(ISNUMBER(SEARCH("-",I24)),IFERROR(ROUND(MAX(0,MOD(TIMEVALUE(TRIM(MID(I24,SEARCH("-",I24)+1,20)))-TIMEVALUE(TRIM(LEFT(I24,SEARCH("-",I24)-1))),1)*24-Settings!$E$3/60),2),0),IFERROR(VLOOKUP(I24,Settings!$A$7:$E$16,5,FALSE),0)))</f>
        <v/>
      </c>
      <c r="J50" s="29">
        <f>IF(J24="",0,IF(ISNUMBER(SEARCH("-",J24)),IFERROR(ROUND(MAX(0,MOD(TIMEVALUE(TRIM(MID(J24,SEARCH("-",J24)+1,20)))-TIMEVALUE(TRIM(LEFT(J24,SEARCH("-",J24)-1))),1)*24-Settings!$E$3/60),2),0),IFERROR(VLOOKUP(J24,Settings!$A$7:$E$16,5,FALSE),0)))</f>
        <v/>
      </c>
      <c r="K50" s="29">
        <f>IF(K24="",0,IF(ISNUMBER(SEARCH("-",K24)),IFERROR(ROUND(MAX(0,MOD(TIMEVALUE(TRIM(MID(K24,SEARCH("-",K24)+1,20)))-TIMEVALUE(TRIM(LEFT(K24,SEARCH("-",K24)-1))),1)*24-Settings!$E$3/60),2),0),IFERROR(VLOOKUP(K24,Settings!$A$7:$E$16,5,FALSE),0)))</f>
        <v/>
      </c>
      <c r="L50" s="29">
        <f>IF(L24="",0,IF(ISNUMBER(SEARCH("-",L24)),IFERROR(ROUND(MAX(0,MOD(TIMEVALUE(TRIM(MID(L24,SEARCH("-",L24)+1,20)))-TIMEVALUE(TRIM(LEFT(L24,SEARCH("-",L24)-1))),1)*24-Settings!$E$3/60),2),0),IFERROR(VLOOKUP(L24,Settings!$A$7:$E$16,5,FALSE),0)))</f>
        <v/>
      </c>
      <c r="M50" s="29">
        <f>IF(M24="",0,IF(ISNUMBER(SEARCH("-",M24)),IFERROR(ROUND(MAX(0,MOD(TIMEVALUE(TRIM(MID(M24,SEARCH("-",M24)+1,20)))-TIMEVALUE(TRIM(LEFT(M24,SEARCH("-",M24)-1))),1)*24-Settings!$E$3/60),2),0),IFERROR(VLOOKUP(M24,Settings!$A$7:$E$16,5,FALSE),0)))</f>
        <v/>
      </c>
      <c r="N50" s="29">
        <f>IF(N24="",0,IF(ISNUMBER(SEARCH("-",N24)),IFERROR(ROUND(MAX(0,MOD(TIMEVALUE(TRIM(MID(N24,SEARCH("-",N24)+1,20)))-TIMEVALUE(TRIM(LEFT(N24,SEARCH("-",N24)-1))),1)*24-Settings!$E$3/60),2),0),IFERROR(VLOOKUP(N24,Settings!$A$7:$E$16,5,FALSE),0)))</f>
        <v/>
      </c>
      <c r="O50" s="29">
        <f>IF(O24="",0,IF(ISNUMBER(SEARCH("-",O24)),IFERROR(ROUND(MAX(0,MOD(TIMEVALUE(TRIM(MID(O24,SEARCH("-",O24)+1,20)))-TIMEVALUE(TRIM(LEFT(O24,SEARCH("-",O24)-1))),1)*24-Settings!$E$3/60),2),0),IFERROR(VLOOKUP(O24,Settings!$A$7:$E$16,5,FALSE),0)))</f>
        <v/>
      </c>
      <c r="P50" s="29">
        <f>IF(P24="",0,IF(ISNUMBER(SEARCH("-",P24)),IFERROR(ROUND(MAX(0,MOD(TIMEVALUE(TRIM(MID(P24,SEARCH("-",P24)+1,20)))-TIMEVALUE(TRIM(LEFT(P24,SEARCH("-",P24)-1))),1)*24-Settings!$E$3/60),2),0),IFERROR(VLOOKUP(P24,Settings!$A$7:$E$16,5,FALSE),0)))</f>
        <v/>
      </c>
      <c r="Q50" s="29">
        <f>IF(Q24="",0,IF(ISNUMBER(SEARCH("-",Q24)),IFERROR(ROUND(MAX(0,MOD(TIMEVALUE(TRIM(MID(Q24,SEARCH("-",Q24)+1,20)))-TIMEVALUE(TRIM(LEFT(Q24,SEARCH("-",Q24)-1))),1)*24-Settings!$E$3/60),2),0),IFERROR(VLOOKUP(Q24,Settings!$A$7:$E$16,5,FALSE),0)))</f>
        <v/>
      </c>
      <c r="R50" s="29">
        <f>IF(R24="",0,IF(ISNUMBER(SEARCH("-",R24)),IFERROR(ROUND(MAX(0,MOD(TIMEVALUE(TRIM(MID(R24,SEARCH("-",R24)+1,20)))-TIMEVALUE(TRIM(LEFT(R24,SEARCH("-",R24)-1))),1)*24-Settings!$E$3/60),2),0),IFERROR(VLOOKUP(R24,Settings!$A$7:$E$16,5,FALSE),0)))</f>
        <v/>
      </c>
      <c r="U50" s="30">
        <f>SUM(E50:R50)</f>
        <v/>
      </c>
    </row>
    <row r="51">
      <c r="A51" s="27" t="n"/>
      <c r="B51" s="28">
        <f>IF(B25="","",B25)</f>
        <v/>
      </c>
      <c r="C51" s="27" t="n"/>
      <c r="D51" s="27" t="n"/>
      <c r="E51" s="29">
        <f>IF(E25="",0,IF(ISNUMBER(SEARCH("-",E25)),IFERROR(ROUND(MAX(0,MOD(TIMEVALUE(TRIM(MID(E25,SEARCH("-",E25)+1,20)))-TIMEVALUE(TRIM(LEFT(E25,SEARCH("-",E25)-1))),1)*24-Settings!$E$3/60),2),0),IFERROR(VLOOKUP(E25,Settings!$A$7:$E$16,5,FALSE),0)))</f>
        <v/>
      </c>
      <c r="F51" s="29">
        <f>IF(F25="",0,IF(ISNUMBER(SEARCH("-",F25)),IFERROR(ROUND(MAX(0,MOD(TIMEVALUE(TRIM(MID(F25,SEARCH("-",F25)+1,20)))-TIMEVALUE(TRIM(LEFT(F25,SEARCH("-",F25)-1))),1)*24-Settings!$E$3/60),2),0),IFERROR(VLOOKUP(F25,Settings!$A$7:$E$16,5,FALSE),0)))</f>
        <v/>
      </c>
      <c r="G51" s="29">
        <f>IF(G25="",0,IF(ISNUMBER(SEARCH("-",G25)),IFERROR(ROUND(MAX(0,MOD(TIMEVALUE(TRIM(MID(G25,SEARCH("-",G25)+1,20)))-TIMEVALUE(TRIM(LEFT(G25,SEARCH("-",G25)-1))),1)*24-Settings!$E$3/60),2),0),IFERROR(VLOOKUP(G25,Settings!$A$7:$E$16,5,FALSE),0)))</f>
        <v/>
      </c>
      <c r="H51" s="29">
        <f>IF(H25="",0,IF(ISNUMBER(SEARCH("-",H25)),IFERROR(ROUND(MAX(0,MOD(TIMEVALUE(TRIM(MID(H25,SEARCH("-",H25)+1,20)))-TIMEVALUE(TRIM(LEFT(H25,SEARCH("-",H25)-1))),1)*24-Settings!$E$3/60),2),0),IFERROR(VLOOKUP(H25,Settings!$A$7:$E$16,5,FALSE),0)))</f>
        <v/>
      </c>
      <c r="I51" s="29">
        <f>IF(I25="",0,IF(ISNUMBER(SEARCH("-",I25)),IFERROR(ROUND(MAX(0,MOD(TIMEVALUE(TRIM(MID(I25,SEARCH("-",I25)+1,20)))-TIMEVALUE(TRIM(LEFT(I25,SEARCH("-",I25)-1))),1)*24-Settings!$E$3/60),2),0),IFERROR(VLOOKUP(I25,Settings!$A$7:$E$16,5,FALSE),0)))</f>
        <v/>
      </c>
      <c r="J51" s="29">
        <f>IF(J25="",0,IF(ISNUMBER(SEARCH("-",J25)),IFERROR(ROUND(MAX(0,MOD(TIMEVALUE(TRIM(MID(J25,SEARCH("-",J25)+1,20)))-TIMEVALUE(TRIM(LEFT(J25,SEARCH("-",J25)-1))),1)*24-Settings!$E$3/60),2),0),IFERROR(VLOOKUP(J25,Settings!$A$7:$E$16,5,FALSE),0)))</f>
        <v/>
      </c>
      <c r="K51" s="29">
        <f>IF(K25="",0,IF(ISNUMBER(SEARCH("-",K25)),IFERROR(ROUND(MAX(0,MOD(TIMEVALUE(TRIM(MID(K25,SEARCH("-",K25)+1,20)))-TIMEVALUE(TRIM(LEFT(K25,SEARCH("-",K25)-1))),1)*24-Settings!$E$3/60),2),0),IFERROR(VLOOKUP(K25,Settings!$A$7:$E$16,5,FALSE),0)))</f>
        <v/>
      </c>
      <c r="L51" s="29">
        <f>IF(L25="",0,IF(ISNUMBER(SEARCH("-",L25)),IFERROR(ROUND(MAX(0,MOD(TIMEVALUE(TRIM(MID(L25,SEARCH("-",L25)+1,20)))-TIMEVALUE(TRIM(LEFT(L25,SEARCH("-",L25)-1))),1)*24-Settings!$E$3/60),2),0),IFERROR(VLOOKUP(L25,Settings!$A$7:$E$16,5,FALSE),0)))</f>
        <v/>
      </c>
      <c r="M51" s="29">
        <f>IF(M25="",0,IF(ISNUMBER(SEARCH("-",M25)),IFERROR(ROUND(MAX(0,MOD(TIMEVALUE(TRIM(MID(M25,SEARCH("-",M25)+1,20)))-TIMEVALUE(TRIM(LEFT(M25,SEARCH("-",M25)-1))),1)*24-Settings!$E$3/60),2),0),IFERROR(VLOOKUP(M25,Settings!$A$7:$E$16,5,FALSE),0)))</f>
        <v/>
      </c>
      <c r="N51" s="29">
        <f>IF(N25="",0,IF(ISNUMBER(SEARCH("-",N25)),IFERROR(ROUND(MAX(0,MOD(TIMEVALUE(TRIM(MID(N25,SEARCH("-",N25)+1,20)))-TIMEVALUE(TRIM(LEFT(N25,SEARCH("-",N25)-1))),1)*24-Settings!$E$3/60),2),0),IFERROR(VLOOKUP(N25,Settings!$A$7:$E$16,5,FALSE),0)))</f>
        <v/>
      </c>
      <c r="O51" s="29">
        <f>IF(O25="",0,IF(ISNUMBER(SEARCH("-",O25)),IFERROR(ROUND(MAX(0,MOD(TIMEVALUE(TRIM(MID(O25,SEARCH("-",O25)+1,20)))-TIMEVALUE(TRIM(LEFT(O25,SEARCH("-",O25)-1))),1)*24-Settings!$E$3/60),2),0),IFERROR(VLOOKUP(O25,Settings!$A$7:$E$16,5,FALSE),0)))</f>
        <v/>
      </c>
      <c r="P51" s="29">
        <f>IF(P25="",0,IF(ISNUMBER(SEARCH("-",P25)),IFERROR(ROUND(MAX(0,MOD(TIMEVALUE(TRIM(MID(P25,SEARCH("-",P25)+1,20)))-TIMEVALUE(TRIM(LEFT(P25,SEARCH("-",P25)-1))),1)*24-Settings!$E$3/60),2),0),IFERROR(VLOOKUP(P25,Settings!$A$7:$E$16,5,FALSE),0)))</f>
        <v/>
      </c>
      <c r="Q51" s="29">
        <f>IF(Q25="",0,IF(ISNUMBER(SEARCH("-",Q25)),IFERROR(ROUND(MAX(0,MOD(TIMEVALUE(TRIM(MID(Q25,SEARCH("-",Q25)+1,20)))-TIMEVALUE(TRIM(LEFT(Q25,SEARCH("-",Q25)-1))),1)*24-Settings!$E$3/60),2),0),IFERROR(VLOOKUP(Q25,Settings!$A$7:$E$16,5,FALSE),0)))</f>
        <v/>
      </c>
      <c r="R51" s="29">
        <f>IF(R25="",0,IF(ISNUMBER(SEARCH("-",R25)),IFERROR(ROUND(MAX(0,MOD(TIMEVALUE(TRIM(MID(R25,SEARCH("-",R25)+1,20)))-TIMEVALUE(TRIM(LEFT(R25,SEARCH("-",R25)-1))),1)*24-Settings!$E$3/60),2),0),IFERROR(VLOOKUP(R25,Settings!$A$7:$E$16,5,FALSE),0)))</f>
        <v/>
      </c>
      <c r="U51" s="30">
        <f>SUM(E51:R51)</f>
        <v/>
      </c>
    </row>
    <row r="52">
      <c r="A52" s="27" t="n"/>
      <c r="B52" s="28">
        <f>IF(B26="","",B26)</f>
        <v/>
      </c>
      <c r="C52" s="27" t="n"/>
      <c r="D52" s="27" t="n"/>
      <c r="E52" s="29">
        <f>IF(E26="",0,IF(ISNUMBER(SEARCH("-",E26)),IFERROR(ROUND(MAX(0,MOD(TIMEVALUE(TRIM(MID(E26,SEARCH("-",E26)+1,20)))-TIMEVALUE(TRIM(LEFT(E26,SEARCH("-",E26)-1))),1)*24-Settings!$E$3/60),2),0),IFERROR(VLOOKUP(E26,Settings!$A$7:$E$16,5,FALSE),0)))</f>
        <v/>
      </c>
      <c r="F52" s="29">
        <f>IF(F26="",0,IF(ISNUMBER(SEARCH("-",F26)),IFERROR(ROUND(MAX(0,MOD(TIMEVALUE(TRIM(MID(F26,SEARCH("-",F26)+1,20)))-TIMEVALUE(TRIM(LEFT(F26,SEARCH("-",F26)-1))),1)*24-Settings!$E$3/60),2),0),IFERROR(VLOOKUP(F26,Settings!$A$7:$E$16,5,FALSE),0)))</f>
        <v/>
      </c>
      <c r="G52" s="29">
        <f>IF(G26="",0,IF(ISNUMBER(SEARCH("-",G26)),IFERROR(ROUND(MAX(0,MOD(TIMEVALUE(TRIM(MID(G26,SEARCH("-",G26)+1,20)))-TIMEVALUE(TRIM(LEFT(G26,SEARCH("-",G26)-1))),1)*24-Settings!$E$3/60),2),0),IFERROR(VLOOKUP(G26,Settings!$A$7:$E$16,5,FALSE),0)))</f>
        <v/>
      </c>
      <c r="H52" s="29">
        <f>IF(H26="",0,IF(ISNUMBER(SEARCH("-",H26)),IFERROR(ROUND(MAX(0,MOD(TIMEVALUE(TRIM(MID(H26,SEARCH("-",H26)+1,20)))-TIMEVALUE(TRIM(LEFT(H26,SEARCH("-",H26)-1))),1)*24-Settings!$E$3/60),2),0),IFERROR(VLOOKUP(H26,Settings!$A$7:$E$16,5,FALSE),0)))</f>
        <v/>
      </c>
      <c r="I52" s="29">
        <f>IF(I26="",0,IF(ISNUMBER(SEARCH("-",I26)),IFERROR(ROUND(MAX(0,MOD(TIMEVALUE(TRIM(MID(I26,SEARCH("-",I26)+1,20)))-TIMEVALUE(TRIM(LEFT(I26,SEARCH("-",I26)-1))),1)*24-Settings!$E$3/60),2),0),IFERROR(VLOOKUP(I26,Settings!$A$7:$E$16,5,FALSE),0)))</f>
        <v/>
      </c>
      <c r="J52" s="29">
        <f>IF(J26="",0,IF(ISNUMBER(SEARCH("-",J26)),IFERROR(ROUND(MAX(0,MOD(TIMEVALUE(TRIM(MID(J26,SEARCH("-",J26)+1,20)))-TIMEVALUE(TRIM(LEFT(J26,SEARCH("-",J26)-1))),1)*24-Settings!$E$3/60),2),0),IFERROR(VLOOKUP(J26,Settings!$A$7:$E$16,5,FALSE),0)))</f>
        <v/>
      </c>
      <c r="K52" s="29">
        <f>IF(K26="",0,IF(ISNUMBER(SEARCH("-",K26)),IFERROR(ROUND(MAX(0,MOD(TIMEVALUE(TRIM(MID(K26,SEARCH("-",K26)+1,20)))-TIMEVALUE(TRIM(LEFT(K26,SEARCH("-",K26)-1))),1)*24-Settings!$E$3/60),2),0),IFERROR(VLOOKUP(K26,Settings!$A$7:$E$16,5,FALSE),0)))</f>
        <v/>
      </c>
      <c r="L52" s="29">
        <f>IF(L26="",0,IF(ISNUMBER(SEARCH("-",L26)),IFERROR(ROUND(MAX(0,MOD(TIMEVALUE(TRIM(MID(L26,SEARCH("-",L26)+1,20)))-TIMEVALUE(TRIM(LEFT(L26,SEARCH("-",L26)-1))),1)*24-Settings!$E$3/60),2),0),IFERROR(VLOOKUP(L26,Settings!$A$7:$E$16,5,FALSE),0)))</f>
        <v/>
      </c>
      <c r="M52" s="29">
        <f>IF(M26="",0,IF(ISNUMBER(SEARCH("-",M26)),IFERROR(ROUND(MAX(0,MOD(TIMEVALUE(TRIM(MID(M26,SEARCH("-",M26)+1,20)))-TIMEVALUE(TRIM(LEFT(M26,SEARCH("-",M26)-1))),1)*24-Settings!$E$3/60),2),0),IFERROR(VLOOKUP(M26,Settings!$A$7:$E$16,5,FALSE),0)))</f>
        <v/>
      </c>
      <c r="N52" s="29">
        <f>IF(N26="",0,IF(ISNUMBER(SEARCH("-",N26)),IFERROR(ROUND(MAX(0,MOD(TIMEVALUE(TRIM(MID(N26,SEARCH("-",N26)+1,20)))-TIMEVALUE(TRIM(LEFT(N26,SEARCH("-",N26)-1))),1)*24-Settings!$E$3/60),2),0),IFERROR(VLOOKUP(N26,Settings!$A$7:$E$16,5,FALSE),0)))</f>
        <v/>
      </c>
      <c r="O52" s="29">
        <f>IF(O26="",0,IF(ISNUMBER(SEARCH("-",O26)),IFERROR(ROUND(MAX(0,MOD(TIMEVALUE(TRIM(MID(O26,SEARCH("-",O26)+1,20)))-TIMEVALUE(TRIM(LEFT(O26,SEARCH("-",O26)-1))),1)*24-Settings!$E$3/60),2),0),IFERROR(VLOOKUP(O26,Settings!$A$7:$E$16,5,FALSE),0)))</f>
        <v/>
      </c>
      <c r="P52" s="29">
        <f>IF(P26="",0,IF(ISNUMBER(SEARCH("-",P26)),IFERROR(ROUND(MAX(0,MOD(TIMEVALUE(TRIM(MID(P26,SEARCH("-",P26)+1,20)))-TIMEVALUE(TRIM(LEFT(P26,SEARCH("-",P26)-1))),1)*24-Settings!$E$3/60),2),0),IFERROR(VLOOKUP(P26,Settings!$A$7:$E$16,5,FALSE),0)))</f>
        <v/>
      </c>
      <c r="Q52" s="29">
        <f>IF(Q26="",0,IF(ISNUMBER(SEARCH("-",Q26)),IFERROR(ROUND(MAX(0,MOD(TIMEVALUE(TRIM(MID(Q26,SEARCH("-",Q26)+1,20)))-TIMEVALUE(TRIM(LEFT(Q26,SEARCH("-",Q26)-1))),1)*24-Settings!$E$3/60),2),0),IFERROR(VLOOKUP(Q26,Settings!$A$7:$E$16,5,FALSE),0)))</f>
        <v/>
      </c>
      <c r="R52" s="29">
        <f>IF(R26="",0,IF(ISNUMBER(SEARCH("-",R26)),IFERROR(ROUND(MAX(0,MOD(TIMEVALUE(TRIM(MID(R26,SEARCH("-",R26)+1,20)))-TIMEVALUE(TRIM(LEFT(R26,SEARCH("-",R26)-1))),1)*24-Settings!$E$3/60),2),0),IFERROR(VLOOKUP(R26,Settings!$A$7:$E$16,5,FALSE),0)))</f>
        <v/>
      </c>
      <c r="U52" s="30">
        <f>SUM(E52:R52)</f>
        <v/>
      </c>
    </row>
    <row r="54">
      <c r="A54" s="31"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5">
    <mergeCell ref="A2:V2"/>
    <mergeCell ref="A54:V54"/>
    <mergeCell ref="A1:V1"/>
    <mergeCell ref="D3:V3"/>
    <mergeCell ref="A3:B3"/>
  </mergeCells>
  <conditionalFormatting sqref="E7:R26">
    <cfRule type="expression" priority="1" dxfId="0" stopIfTrue="1">
      <formula>ISNUMBER(SEARCH("Night",E7))</formula>
    </cfRule>
    <cfRule type="expression" priority="2" dxfId="1" stopIfTrue="1">
      <formula>ISNUMBER(SEARCH("OFF",E7))</formula>
    </cfRule>
    <cfRule type="expression" priority="3" dxfId="2" stopIfTrue="1">
      <formula>ISNUMBER(SEARCH("AM",E7))</formula>
    </cfRule>
    <cfRule type="expression" priority="4" dxfId="3" stopIfTrue="1">
      <formula>ISNUMBER(SEARCH("PM",E7))</formula>
    </cfRule>
    <cfRule type="expression" priority="5" dxfId="4" stopIfTrue="1">
      <formula>ISNUMBER(SEARCH("Day",E7))</formula>
    </cfRule>
    <cfRule type="expression" priority="6" dxfId="5">
      <formula>ISNUMBER(SEARCH("-",E7))</formula>
    </cfRule>
  </conditionalFormatting>
  <conditionalFormatting sqref="E5:R6">
    <cfRule type="expression" priority="7" dxfId="6">
      <formula>OR(E$5="Sat",E$5="Sun")</formula>
    </cfRule>
  </conditionalFormatting>
  <dataValidations count="1">
    <dataValidation sqref="E7:R26" showDropDown="0" showInputMessage="0" showErrorMessage="0" allowBlank="1" type="list">
      <formula1>Settings!$A$7:$A$16</formula1>
    </dataValidation>
  </dataValidations>
  <printOptions horizontalCentered="1"/>
  <pageMargins left="0.5" right="0.5" top="0.6" bottom="0.7" header="0.5" footer="0.3"/>
  <pageSetup orientation="landscape" paperSize="9" fitToHeight="0"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3.xml><?xml version="1.0" encoding="utf-8"?>
<worksheet xmlns="http://schemas.openxmlformats.org/spreadsheetml/2006/main">
  <sheetPr>
    <outlinePr summaryBelow="1" summaryRight="1"/>
    <pageSetUpPr fitToPage="1"/>
  </sheetPr>
  <dimension ref="A1:F18"/>
  <sheetViews>
    <sheetView showGridLines="0" workbookViewId="0">
      <selection activeCell="A1" sqref="A1"/>
    </sheetView>
  </sheetViews>
  <sheetFormatPr baseColWidth="8" defaultRowHeight="15"/>
  <cols>
    <col width="12" customWidth="1" min="1" max="1"/>
    <col width="10" customWidth="1" min="2" max="2"/>
    <col width="10" customWidth="1" min="3" max="3"/>
    <col width="16" customWidth="1" min="4" max="4"/>
    <col width="12" customWidth="1" min="5" max="5"/>
    <col width="50" customWidth="1" min="6" max="6"/>
  </cols>
  <sheetData>
    <row r="1" ht="30" customHeight="1">
      <c r="A1" s="1" t="inlineStr">
        <is>
          <t>Shift codes</t>
        </is>
      </c>
    </row>
    <row r="2">
      <c r="A2" s="2" t="inlineStr">
        <is>
          <t>Type these codes on the rota (or a time range such as 09:00-17:30). Paid hours are worked out here.</t>
        </is>
      </c>
    </row>
    <row r="3">
      <c r="A3" s="3" t="inlineStr">
        <is>
          <t>Unpaid break (min) taken off a typed time range</t>
        </is>
      </c>
      <c r="E3" s="32" t="n">
        <v>30</v>
      </c>
      <c r="F3" s="33" t="inlineStr">
        <is>
          <t>Applies to ranges typed as 09:00-17:30; shift codes use their own break below.</t>
        </is>
      </c>
    </row>
    <row r="4">
      <c r="A4" s="5" t="inlineStr">
        <is>
          <t>Yellow cells are yours to fill in. White cells are worked out for you and locked (Review › Unprotect Sheet, no password, if you need to change them).</t>
        </is>
      </c>
    </row>
    <row r="6" ht="30" customHeight="1">
      <c r="A6" s="6" t="inlineStr">
        <is>
          <t>Code</t>
        </is>
      </c>
      <c r="B6" s="6" t="inlineStr">
        <is>
          <t>Start</t>
        </is>
      </c>
      <c r="C6" s="6" t="inlineStr">
        <is>
          <t>End</t>
        </is>
      </c>
      <c r="D6" s="6" t="inlineStr">
        <is>
          <t>Unpaid break (min)</t>
        </is>
      </c>
      <c r="E6" s="6" t="inlineStr">
        <is>
          <t>Paid hours</t>
        </is>
      </c>
      <c r="F6" s="6" t="inlineStr">
        <is>
          <t>Description</t>
        </is>
      </c>
    </row>
    <row r="7">
      <c r="A7" s="12" t="inlineStr">
        <is>
          <t>AM</t>
        </is>
      </c>
      <c r="B7" s="34" t="n">
        <v>0.2916666666666667</v>
      </c>
      <c r="C7" s="34" t="n">
        <v>0.625</v>
      </c>
      <c r="D7" s="32" t="n">
        <v>30</v>
      </c>
      <c r="E7" s="13">
        <f>IF(A7="","",IF(OR(B7="",C7=""),0,ROUND(MAX(0,MOD(C7-B7,1)*24-D7/60),2)))</f>
        <v/>
      </c>
      <c r="F7" s="10" t="inlineStr">
        <is>
          <t>Morning shift</t>
        </is>
      </c>
    </row>
    <row r="8">
      <c r="A8" s="12" t="inlineStr">
        <is>
          <t>PM</t>
        </is>
      </c>
      <c r="B8" s="34" t="n">
        <v>0.625</v>
      </c>
      <c r="C8" s="34" t="n">
        <v>0.9583333333333334</v>
      </c>
      <c r="D8" s="32" t="n">
        <v>30</v>
      </c>
      <c r="E8" s="13">
        <f>IF(A8="","",IF(OR(B8="",C8=""),0,ROUND(MAX(0,MOD(C8-B8,1)*24-D8/60),2)))</f>
        <v/>
      </c>
      <c r="F8" s="10" t="inlineStr">
        <is>
          <t>Afternoon / evening shift</t>
        </is>
      </c>
    </row>
    <row r="9">
      <c r="A9" s="12" t="inlineStr">
        <is>
          <t>Night</t>
        </is>
      </c>
      <c r="B9" s="34" t="n">
        <v>0.9583333333333334</v>
      </c>
      <c r="C9" s="34" t="n">
        <v>0.2916666666666667</v>
      </c>
      <c r="D9" s="32" t="n">
        <v>30</v>
      </c>
      <c r="E9" s="13">
        <f>IF(A9="","",IF(OR(B9="",C9=""),0,ROUND(MAX(0,MOD(C9-B9,1)*24-D9/60),2)))</f>
        <v/>
      </c>
      <c r="F9" s="10" t="inlineStr">
        <is>
          <t>Night shift (ends next morning)</t>
        </is>
      </c>
    </row>
    <row r="10">
      <c r="A10" s="12" t="inlineStr">
        <is>
          <t>Day</t>
        </is>
      </c>
      <c r="B10" s="34" t="n">
        <v>0.375</v>
      </c>
      <c r="C10" s="34" t="n">
        <v>0.7291666666666666</v>
      </c>
      <c r="D10" s="32" t="n">
        <v>30</v>
      </c>
      <c r="E10" s="13">
        <f>IF(A10="","",IF(OR(B10="",C10=""),0,ROUND(MAX(0,MOD(C10-B10,1)*24-D10/60),2)))</f>
        <v/>
      </c>
      <c r="F10" s="10" t="inlineStr">
        <is>
          <t>Office day</t>
        </is>
      </c>
    </row>
    <row r="11">
      <c r="A11" s="12" t="inlineStr">
        <is>
          <t>Split</t>
        </is>
      </c>
      <c r="B11" s="34" t="n">
        <v>0.4583333333333333</v>
      </c>
      <c r="C11" s="34" t="n">
        <v>0.625</v>
      </c>
      <c r="D11" s="32" t="n">
        <v>0</v>
      </c>
      <c r="E11" s="13">
        <f>IF(A11="","",IF(OR(B11="",C11=""),0,ROUND(MAX(0,MOD(C11-B11,1)*24-D11/60),2)))</f>
        <v/>
      </c>
      <c r="F11" s="10" t="inlineStr">
        <is>
          <t>Short / split shift</t>
        </is>
      </c>
    </row>
    <row r="12">
      <c r="A12" s="12" t="inlineStr">
        <is>
          <t>OFF</t>
        </is>
      </c>
      <c r="B12" s="34" t="n"/>
      <c r="C12" s="34" t="n"/>
      <c r="D12" s="32" t="n">
        <v>0</v>
      </c>
      <c r="E12" s="13">
        <f>IF(A12="","",IF(OR(B12="",C12=""),0,ROUND(MAX(0,MOD(C12-B12,1)*24-D12/60),2)))</f>
        <v/>
      </c>
      <c r="F12" s="10" t="inlineStr">
        <is>
          <t>Day off (0 hours)</t>
        </is>
      </c>
    </row>
    <row r="13">
      <c r="A13" s="12" t="n"/>
      <c r="B13" s="34" t="n"/>
      <c r="C13" s="34" t="n"/>
      <c r="D13" s="32" t="n"/>
      <c r="E13" s="13">
        <f>IF(A13="","",IF(OR(B13="",C13=""),0,ROUND(MAX(0,MOD(C13-B13,1)*24-D13/60),2)))</f>
        <v/>
      </c>
      <c r="F13" s="10" t="n"/>
    </row>
    <row r="14">
      <c r="A14" s="12" t="n"/>
      <c r="B14" s="34" t="n"/>
      <c r="C14" s="34" t="n"/>
      <c r="D14" s="32" t="n"/>
      <c r="E14" s="13">
        <f>IF(A14="","",IF(OR(B14="",C14=""),0,ROUND(MAX(0,MOD(C14-B14,1)*24-D14/60),2)))</f>
        <v/>
      </c>
      <c r="F14" s="10" t="n"/>
    </row>
    <row r="15">
      <c r="A15" s="12" t="n"/>
      <c r="B15" s="34" t="n"/>
      <c r="C15" s="34" t="n"/>
      <c r="D15" s="32" t="n"/>
      <c r="E15" s="13">
        <f>IF(A15="","",IF(OR(B15="",C15=""),0,ROUND(MAX(0,MOD(C15-B15,1)*24-D15/60),2)))</f>
        <v/>
      </c>
      <c r="F15" s="10" t="n"/>
    </row>
    <row r="16">
      <c r="A16" s="12" t="n"/>
      <c r="B16" s="34" t="n"/>
      <c r="C16" s="34" t="n"/>
      <c r="D16" s="32" t="n"/>
      <c r="E16" s="13">
        <f>IF(A16="","",IF(OR(B16="",C16=""),0,ROUND(MAX(0,MOD(C16-B16,1)*24-D16/60),2)))</f>
        <v/>
      </c>
      <c r="F16" s="10" t="n"/>
    </row>
    <row r="18">
      <c r="A18" s="31"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4">
    <mergeCell ref="A2:F2"/>
    <mergeCell ref="A1:F1"/>
    <mergeCell ref="A3:D3"/>
    <mergeCell ref="A18:F18"/>
  </mergeCells>
  <printOptions horizontalCentered="1"/>
  <pageMargins left="0.5" right="0.5" top="0.6" bottom="0.7" header="0.5" footer="0.3"/>
  <pageSetup orientation="landscape" paperSize="9" fitToHeight="0"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4.xml><?xml version="1.0" encoding="utf-8"?>
<worksheet xmlns="http://schemas.openxmlformats.org/spreadsheetml/2006/main">
  <sheetPr>
    <outlinePr summaryBelow="1" summaryRight="1"/>
    <pageSetUpPr fitToPage="1"/>
  </sheetPr>
  <dimension ref="B1:B23"/>
  <sheetViews>
    <sheetView showGridLines="0" workbookViewId="0">
      <selection activeCell="A1" sqref="A1"/>
    </sheetView>
  </sheetViews>
  <sheetFormatPr baseColWidth="8" defaultRowHeight="15"/>
  <cols>
    <col width="3" customWidth="1" min="1" max="1"/>
    <col width="110" customWidth="1" min="2" max="2"/>
  </cols>
  <sheetData>
    <row r="1" ht="30" customHeight="1">
      <c r="B1" s="1" t="inlineStr">
        <is>
          <t>Shift rota template</t>
        </is>
      </c>
    </row>
    <row r="2" ht="48" customHeight="1">
      <c r="B2" s="35" t="inlineStr">
        <is>
          <t>A weekly (and two-week) staff rota: people down the side, days across the top, a shift code or a time range in each cell. The sheet works out paid hours per person, headcount and hours per day, and the labour cost when you enter hourly rates.</t>
        </is>
      </c>
    </row>
    <row r="4">
      <c r="B4" s="36" t="inlineStr">
        <is>
          <t>Steps</t>
        </is>
      </c>
    </row>
    <row r="5" ht="18" customHeight="1">
      <c r="B5" s="37" t="inlineStr">
        <is>
          <t>1.  Set the Week starting date on the Week sheet; day names and dates fill in.</t>
        </is>
      </c>
    </row>
    <row r="6" ht="18" customHeight="1">
      <c r="B6" s="37" t="inlineStr">
        <is>
          <t>2.  Type each person's name, role and (optionally) hourly rate.</t>
        </is>
      </c>
    </row>
    <row r="7" ht="34" customHeight="1">
      <c r="B7" s="37" t="inlineStr">
        <is>
          <t>3.  In each day cell type a shift code (AM, PM, Night, Day, Split, OFF) or a time range such as 09:00-17:30. Codes colour themselves: AM amber, PM blue, Night navy, Day green, OFF grey.</t>
        </is>
      </c>
    </row>
    <row r="8" ht="34" customHeight="1">
      <c r="B8" s="37" t="inlineStr">
        <is>
          <t>4.  Define your own codes on the Settings sheet (start, end, unpaid break). A typed time range has the default break on Settings taken off.</t>
        </is>
      </c>
    </row>
    <row r="9" ht="34" customHeight="1">
      <c r="B9" s="37" t="inlineStr">
        <is>
          <t>5.  Read the Hours and Cost columns per person and the Headcount, Hours and Labour cost rows per day. The block under the grid shows the paid hours each cell is worth.</t>
        </is>
      </c>
    </row>
    <row r="10" ht="18" customHeight="1">
      <c r="B10" s="37" t="inlineStr">
        <is>
          <t>6.  Use the Two weeks sheet for a fortnightly rota with weekly subtotals.</t>
        </is>
      </c>
    </row>
    <row r="12">
      <c r="B12" s="36" t="inlineStr">
        <is>
          <t>Good to know</t>
        </is>
      </c>
    </row>
    <row r="13" ht="18" customHeight="1">
      <c r="B13" s="37" t="inlineStr">
        <is>
          <t>•  Night shifts that end the next morning are fine: 23:00 to 07:00 is 8 hours before the break.</t>
        </is>
      </c>
    </row>
    <row r="14" ht="18" customHeight="1">
      <c r="B14" s="37" t="inlineStr">
        <is>
          <t>•  A code the Settings sheet does not know counts as 0 hours (it still shows on the rota).</t>
        </is>
      </c>
    </row>
    <row r="15" ht="34" customHeight="1">
      <c r="B15" s="37" t="inlineStr">
        <is>
          <t>•  Yellow cells are inputs. Everything else is a formula and is locked so it cannot be overwritten by accident. To change a formula: Review › Unprotect Sheet (there is no password).</t>
        </is>
      </c>
    </row>
    <row r="16" ht="18" customHeight="1">
      <c r="B16" s="37" t="inlineStr">
        <is>
          <t>•  The example rows are there to show the expected format: overwrite or clear them before you use the file for real.</t>
        </is>
      </c>
    </row>
    <row r="17" ht="18" customHeight="1">
      <c r="B17" s="37" t="inlineStr">
        <is>
          <t>•  Works in Microsoft Excel 2010 or later, Google Sheets (File › Import) and LibreOffice Calc. There are no macros.</t>
        </is>
      </c>
    </row>
    <row r="18" ht="34" customHeight="1">
      <c r="B18" s="37" t="inlineStr">
        <is>
          <t>•  Printing: each sheet is set up to fit one page wide on A4 or US Letter, landscape, with the footer and page numbers.</t>
        </is>
      </c>
    </row>
    <row r="19" ht="34" customHeight="1">
      <c r="B19" s="37" t="inlineStr">
        <is>
          <t>•  Pay, overtime and leave rules are set by law where you work and by your contracts. These templates do the arithmetic with the numbers you give them; check anything that matters with your labour department or payroll.</t>
        </is>
      </c>
    </row>
    <row r="21" ht="34" customHeight="1">
      <c r="B21" s="38" t="inlineStr">
        <is>
          <t>Want this done automatically? PunchClock turns clock-ins into timesheets, overtime, rotas, leave balances and payslips: https://punchclock.ai/tools</t>
        </is>
      </c>
    </row>
    <row r="23">
      <c r="B23" s="31"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printOptions horizontalCentered="1"/>
  <pageMargins left="0.5" right="0.5" top="0.6" bottom="0.7" header="0.5"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PunchClock AI (punchclock.ai/tools)</dc:creator>
  <dc:title xmlns:dc="http://purl.org/dc/elements/1.1/">Shift rota template</dc:title>
  <dc:description xmlns:dc="http://purl.org/dc/elements/1.1/">Made with PunchClock · punchclock.ai/tools</dc:description>
  <dcterms:created xmlns:dcterms="http://purl.org/dc/terms/" xmlns:xsi="http://www.w3.org/2001/XMLSchema-instance" xsi:type="dcterms:W3CDTF">2026-11-06T01:42:30Z</dcterms:created>
  <dcterms:modified xmlns:dcterms="http://purl.org/dc/terms/" xmlns:xsi="http://www.w3.org/2001/XMLSchema-instance" xsi:type="dcterms:W3CDTF">2026-11-06T01:42:30Z</dcterms:modified>
</cp:coreProperties>
</file>